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44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b)'!$A$23</definedName>
    <definedName name="GASTO_E_FIN">'Formato 6 b)'!$A$32</definedName>
    <definedName name="GASTO_E_FIN_01">'Formato 6 b)'!$B$32</definedName>
    <definedName name="GASTO_E_FIN_02">'Formato 6 b)'!$C$32</definedName>
    <definedName name="GASTO_E_FIN_03">'Formato 6 b)'!$D$32</definedName>
    <definedName name="GASTO_E_FIN_04">'Formato 6 b)'!$E$32</definedName>
    <definedName name="GASTO_E_FIN_05">'Formato 6 b)'!$F$32</definedName>
    <definedName name="GASTO_E_FIN_06">'Formato 6 b)'!$G$32</definedName>
    <definedName name="GASTO_E_T1">'Formato 6 b)'!$B$23</definedName>
    <definedName name="GASTO_E_T2">'Formato 6 b)'!$C$23</definedName>
    <definedName name="GASTO_E_T3">'Formato 6 b)'!$D$23</definedName>
    <definedName name="GASTO_E_T4">'Formato 6 b)'!$E$23</definedName>
    <definedName name="GASTO_E_T5">'Formato 6 b)'!$F$23</definedName>
    <definedName name="GASTO_E_T6">'Formato 6 b)'!$G$23</definedName>
    <definedName name="GASTO_NE">'Formato 6 b)'!$A$9</definedName>
    <definedName name="GASTO_NE_FIN">'Formato 6 b)'!$A$22</definedName>
    <definedName name="GASTO_NE_FIN_01">'Formato 6 b)'!$B$22</definedName>
    <definedName name="GASTO_NE_FIN_02">'Formato 6 b)'!$C$22</definedName>
    <definedName name="GASTO_NE_FIN_03">'Formato 6 b)'!$D$22</definedName>
    <definedName name="GASTO_NE_FIN_04">'Formato 6 b)'!$E$22</definedName>
    <definedName name="GASTO_NE_FIN_05">'Formato 6 b)'!$F$22</definedName>
    <definedName name="GASTO_NE_FIN_06">'Formato 6 b)'!$G$22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b)'!$B$33</definedName>
    <definedName name="TOTAL_E_T2">'Formato 6 b)'!$C$33</definedName>
    <definedName name="TOTAL_E_T3">'Formato 6 b)'!$D$33</definedName>
    <definedName name="TOTAL_E_T4">'Formato 6 b)'!$E$33</definedName>
    <definedName name="TOTAL_E_T5">'Formato 6 b)'!$F$33</definedName>
    <definedName name="TOTAL_E_T6">'Formato 6 b)'!$G$33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47" i="1"/>
  <c r="D20" i="7" l="1"/>
  <c r="G20" i="7" s="1"/>
  <c r="D19" i="7"/>
  <c r="G19" i="7" s="1"/>
  <c r="D18" i="7"/>
  <c r="G18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B41" i="5" l="1"/>
  <c r="P9" i="20" l="1"/>
  <c r="S6" i="20"/>
  <c r="Q11" i="20"/>
  <c r="P8" i="20"/>
  <c r="P11" i="20"/>
  <c r="S8" i="20"/>
  <c r="T7" i="20"/>
  <c r="S11" i="20"/>
  <c r="T10" i="20"/>
  <c r="R8" i="20"/>
  <c r="S7" i="20"/>
  <c r="C137" i="6"/>
  <c r="Q129" i="24" s="1"/>
  <c r="D137" i="6"/>
  <c r="E137" i="6"/>
  <c r="F137" i="6"/>
  <c r="B137" i="6"/>
  <c r="P129" i="24" s="1"/>
  <c r="C62" i="6"/>
  <c r="D62" i="6"/>
  <c r="E62" i="6"/>
  <c r="S55" i="24" s="1"/>
  <c r="F62" i="6"/>
  <c r="T55" i="24" s="1"/>
  <c r="B62" i="6"/>
  <c r="B8" i="10"/>
  <c r="C6" i="23"/>
  <c r="A2" i="14" s="1"/>
  <c r="B9" i="1"/>
  <c r="P4" i="15" s="1"/>
  <c r="H25" i="23"/>
  <c r="G25" i="23"/>
  <c r="F25" i="23"/>
  <c r="E25" i="23"/>
  <c r="D25" i="23"/>
  <c r="G30" i="9"/>
  <c r="G31" i="9"/>
  <c r="G29" i="9"/>
  <c r="G28" i="9" s="1"/>
  <c r="U20" i="27" s="1"/>
  <c r="G26" i="9"/>
  <c r="G27" i="9"/>
  <c r="U19" i="27" s="1"/>
  <c r="G25" i="9"/>
  <c r="G24" i="9" s="1"/>
  <c r="U16" i="27" s="1"/>
  <c r="G23" i="9"/>
  <c r="U15" i="27" s="1"/>
  <c r="G22" i="9"/>
  <c r="G19" i="9"/>
  <c r="G18" i="9"/>
  <c r="U11" i="27" s="1"/>
  <c r="G17" i="9"/>
  <c r="U10" i="27" s="1"/>
  <c r="G14" i="9"/>
  <c r="G15" i="9"/>
  <c r="G13" i="9"/>
  <c r="G11" i="9"/>
  <c r="G10" i="9"/>
  <c r="U3" i="27" s="1"/>
  <c r="G73" i="8"/>
  <c r="U65" i="26" s="1"/>
  <c r="G74" i="8"/>
  <c r="G71" i="8" s="1"/>
  <c r="U63" i="26" s="1"/>
  <c r="G75" i="8"/>
  <c r="U67" i="26" s="1"/>
  <c r="G72" i="8"/>
  <c r="U64" i="26" s="1"/>
  <c r="G63" i="8"/>
  <c r="G64" i="8"/>
  <c r="G65" i="8"/>
  <c r="G66" i="8"/>
  <c r="G67" i="8"/>
  <c r="G68" i="8"/>
  <c r="U60" i="26" s="1"/>
  <c r="G69" i="8"/>
  <c r="U61" i="26" s="1"/>
  <c r="G70" i="8"/>
  <c r="G62" i="8"/>
  <c r="G55" i="8"/>
  <c r="U47" i="26" s="1"/>
  <c r="G56" i="8"/>
  <c r="U48" i="26" s="1"/>
  <c r="G57" i="8"/>
  <c r="U49" i="26" s="1"/>
  <c r="G58" i="8"/>
  <c r="G59" i="8"/>
  <c r="U51" i="26" s="1"/>
  <c r="G60" i="8"/>
  <c r="U52" i="26" s="1"/>
  <c r="G54" i="8"/>
  <c r="G46" i="8"/>
  <c r="G47" i="8"/>
  <c r="G44" i="8" s="1"/>
  <c r="U36" i="26" s="1"/>
  <c r="G48" i="8"/>
  <c r="U40" i="26" s="1"/>
  <c r="G49" i="8"/>
  <c r="U41" i="26" s="1"/>
  <c r="G50" i="8"/>
  <c r="G51" i="8"/>
  <c r="G52" i="8"/>
  <c r="U44" i="26" s="1"/>
  <c r="G45" i="8"/>
  <c r="U37" i="26" s="1"/>
  <c r="G39" i="8"/>
  <c r="G40" i="8"/>
  <c r="U33" i="26" s="1"/>
  <c r="G41" i="8"/>
  <c r="G38" i="8"/>
  <c r="G11" i="8"/>
  <c r="G12" i="8"/>
  <c r="U5" i="26" s="1"/>
  <c r="G13" i="8"/>
  <c r="G14" i="8"/>
  <c r="G15" i="8"/>
  <c r="G16" i="8"/>
  <c r="U9" i="26" s="1"/>
  <c r="G17" i="8"/>
  <c r="G18" i="8"/>
  <c r="G20" i="8"/>
  <c r="U13" i="26" s="1"/>
  <c r="G21" i="8"/>
  <c r="G22" i="8"/>
  <c r="G23" i="8"/>
  <c r="G24" i="8"/>
  <c r="U17" i="26" s="1"/>
  <c r="G25" i="8"/>
  <c r="U18" i="26" s="1"/>
  <c r="G26" i="8"/>
  <c r="G28" i="8"/>
  <c r="G29" i="8"/>
  <c r="U22" i="26" s="1"/>
  <c r="G30" i="8"/>
  <c r="U23" i="26" s="1"/>
  <c r="G31" i="8"/>
  <c r="G32" i="8"/>
  <c r="G33" i="8"/>
  <c r="U26" i="26" s="1"/>
  <c r="G34" i="8"/>
  <c r="U27" i="26" s="1"/>
  <c r="G35" i="8"/>
  <c r="G36" i="8"/>
  <c r="G23" i="7"/>
  <c r="U3" i="25" s="1"/>
  <c r="B10" i="6"/>
  <c r="B18" i="6"/>
  <c r="B28" i="6"/>
  <c r="B38" i="6"/>
  <c r="P31" i="24" s="1"/>
  <c r="B48" i="6"/>
  <c r="P41" i="24" s="1"/>
  <c r="B58" i="6"/>
  <c r="B71" i="6"/>
  <c r="B75" i="6"/>
  <c r="P68" i="24" s="1"/>
  <c r="G152" i="6"/>
  <c r="G150" i="6" s="1"/>
  <c r="U142" i="24" s="1"/>
  <c r="G153" i="6"/>
  <c r="G154" i="6"/>
  <c r="G155" i="6"/>
  <c r="G156" i="6"/>
  <c r="U148" i="24" s="1"/>
  <c r="G157" i="6"/>
  <c r="G151" i="6"/>
  <c r="G148" i="6"/>
  <c r="G149" i="6"/>
  <c r="G146" i="6" s="1"/>
  <c r="U138" i="24" s="1"/>
  <c r="G147" i="6"/>
  <c r="G139" i="6"/>
  <c r="G140" i="6"/>
  <c r="G141" i="6"/>
  <c r="U133" i="24" s="1"/>
  <c r="G142" i="6"/>
  <c r="G143" i="6"/>
  <c r="G144" i="6"/>
  <c r="G145" i="6"/>
  <c r="U137" i="24" s="1"/>
  <c r="G138" i="6"/>
  <c r="G135" i="6"/>
  <c r="G136" i="6"/>
  <c r="U128" i="24" s="1"/>
  <c r="G134" i="6"/>
  <c r="U126" i="24" s="1"/>
  <c r="G125" i="6"/>
  <c r="G126" i="6"/>
  <c r="G127" i="6"/>
  <c r="G128" i="6"/>
  <c r="G129" i="6"/>
  <c r="G130" i="6"/>
  <c r="G131" i="6"/>
  <c r="G132" i="6"/>
  <c r="G124" i="6"/>
  <c r="G115" i="6"/>
  <c r="G116" i="6"/>
  <c r="G117" i="6"/>
  <c r="G113" i="6" s="1"/>
  <c r="U105" i="24" s="1"/>
  <c r="G118" i="6"/>
  <c r="G119" i="6"/>
  <c r="G120" i="6"/>
  <c r="G121" i="6"/>
  <c r="U113" i="24" s="1"/>
  <c r="G122" i="6"/>
  <c r="G114" i="6"/>
  <c r="G105" i="6"/>
  <c r="G106" i="6"/>
  <c r="G103" i="6" s="1"/>
  <c r="U95" i="24" s="1"/>
  <c r="G107" i="6"/>
  <c r="G108" i="6"/>
  <c r="U100" i="24" s="1"/>
  <c r="G109" i="6"/>
  <c r="G110" i="6"/>
  <c r="U102" i="24" s="1"/>
  <c r="G111" i="6"/>
  <c r="G112" i="6"/>
  <c r="U104" i="24" s="1"/>
  <c r="G104" i="6"/>
  <c r="G95" i="6"/>
  <c r="G96" i="6"/>
  <c r="G97" i="6"/>
  <c r="G98" i="6"/>
  <c r="G99" i="6"/>
  <c r="U91" i="24" s="1"/>
  <c r="G100" i="6"/>
  <c r="U92" i="24" s="1"/>
  <c r="G101" i="6"/>
  <c r="G102" i="6"/>
  <c r="U94" i="24" s="1"/>
  <c r="G94" i="6"/>
  <c r="U86" i="24" s="1"/>
  <c r="G87" i="6"/>
  <c r="G88" i="6"/>
  <c r="U80" i="24" s="1"/>
  <c r="G89" i="6"/>
  <c r="G90" i="6"/>
  <c r="G85" i="6" s="1"/>
  <c r="U77" i="24" s="1"/>
  <c r="G91" i="6"/>
  <c r="U84" i="24"/>
  <c r="G86" i="6"/>
  <c r="G75" i="6"/>
  <c r="U68" i="24" s="1"/>
  <c r="G62" i="6"/>
  <c r="U55" i="24" s="1"/>
  <c r="U20" i="24"/>
  <c r="B7" i="13"/>
  <c r="G10" i="6"/>
  <c r="U10" i="20"/>
  <c r="U31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D29" i="13"/>
  <c r="R22" i="31"/>
  <c r="E7" i="13"/>
  <c r="E29" i="13"/>
  <c r="S22" i="31"/>
  <c r="F7" i="13"/>
  <c r="G7" i="13"/>
  <c r="U2" i="31" s="1"/>
  <c r="G29" i="13"/>
  <c r="U22" i="31" s="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D31" i="12"/>
  <c r="R23" i="30" s="1"/>
  <c r="E7" i="12"/>
  <c r="E31" i="12"/>
  <c r="S23" i="30" s="1"/>
  <c r="F7" i="12"/>
  <c r="F31" i="12" s="1"/>
  <c r="T23" i="30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B30" i="11" s="1"/>
  <c r="P22" i="29" s="1"/>
  <c r="P12" i="29"/>
  <c r="C19" i="11"/>
  <c r="Q12" i="29"/>
  <c r="D19" i="11"/>
  <c r="R12" i="29"/>
  <c r="E19" i="11"/>
  <c r="S12" i="29"/>
  <c r="F19" i="11"/>
  <c r="F30" i="11" s="1"/>
  <c r="T22" i="29" s="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 s="1"/>
  <c r="R22" i="29" s="1"/>
  <c r="E8" i="11"/>
  <c r="S2" i="29" s="1"/>
  <c r="E30" i="11"/>
  <c r="S22" i="29"/>
  <c r="F8" i="11"/>
  <c r="G8" i="11"/>
  <c r="G30" i="11" s="1"/>
  <c r="U22" i="29" s="1"/>
  <c r="Q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C32" i="10" s="1"/>
  <c r="Q23" i="28" s="1"/>
  <c r="Q2" i="28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1" i="28"/>
  <c r="E29" i="10"/>
  <c r="S21" i="28" s="1"/>
  <c r="F29" i="10"/>
  <c r="F32" i="10" s="1"/>
  <c r="T21" i="28"/>
  <c r="G29" i="10"/>
  <c r="U21" i="28" s="1"/>
  <c r="Q22" i="28"/>
  <c r="R22" i="28"/>
  <c r="S22" i="28"/>
  <c r="T22" i="28"/>
  <c r="U22" i="28"/>
  <c r="R23" i="28"/>
  <c r="E32" i="10"/>
  <c r="S23" i="28" s="1"/>
  <c r="T23" i="28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 s="1"/>
  <c r="D16" i="9"/>
  <c r="R9" i="27" s="1"/>
  <c r="E16" i="9"/>
  <c r="S9" i="27" s="1"/>
  <c r="F16" i="9"/>
  <c r="T9" i="27" s="1"/>
  <c r="F9" i="9"/>
  <c r="T2" i="27" s="1"/>
  <c r="G16" i="9"/>
  <c r="U9" i="27" s="1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8" i="9"/>
  <c r="D24" i="9"/>
  <c r="D21" i="9" s="1"/>
  <c r="R13" i="27" s="1"/>
  <c r="D28" i="9"/>
  <c r="E24" i="9"/>
  <c r="E21" i="9" s="1"/>
  <c r="S13" i="27" s="1"/>
  <c r="E28" i="9"/>
  <c r="F24" i="9"/>
  <c r="F28" i="9"/>
  <c r="T20" i="27" s="1"/>
  <c r="Q14" i="27"/>
  <c r="R14" i="27"/>
  <c r="S14" i="27"/>
  <c r="T14" i="27"/>
  <c r="U14" i="27"/>
  <c r="Q15" i="27"/>
  <c r="R15" i="27"/>
  <c r="S15" i="27"/>
  <c r="T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Q20" i="27"/>
  <c r="R20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B16" i="9"/>
  <c r="B9" i="9" s="1"/>
  <c r="P2" i="27" s="1"/>
  <c r="P9" i="27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R3" i="26" s="1"/>
  <c r="D19" i="8"/>
  <c r="D27" i="8"/>
  <c r="R20" i="26" s="1"/>
  <c r="D37" i="8"/>
  <c r="R30" i="26" s="1"/>
  <c r="E10" i="8"/>
  <c r="E19" i="8"/>
  <c r="E27" i="8"/>
  <c r="E37" i="8"/>
  <c r="S30" i="26" s="1"/>
  <c r="F10" i="8"/>
  <c r="F19" i="8"/>
  <c r="T12" i="26" s="1"/>
  <c r="F27" i="8"/>
  <c r="F37" i="8"/>
  <c r="T30" i="26" s="1"/>
  <c r="Q3" i="26"/>
  <c r="S3" i="26"/>
  <c r="T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R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U19" i="26"/>
  <c r="S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C71" i="8"/>
  <c r="D44" i="8"/>
  <c r="R36" i="26" s="1"/>
  <c r="D53" i="8"/>
  <c r="D61" i="8"/>
  <c r="R53" i="26" s="1"/>
  <c r="D71" i="8"/>
  <c r="E44" i="8"/>
  <c r="S36" i="26" s="1"/>
  <c r="E53" i="8"/>
  <c r="E61" i="8"/>
  <c r="E71" i="8"/>
  <c r="S63" i="26" s="1"/>
  <c r="E43" i="8"/>
  <c r="F44" i="8"/>
  <c r="F53" i="8"/>
  <c r="F61" i="8"/>
  <c r="T53" i="26" s="1"/>
  <c r="F71" i="8"/>
  <c r="T63" i="26" s="1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R45" i="26"/>
  <c r="S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Q53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U62" i="26"/>
  <c r="Q63" i="26"/>
  <c r="R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B44" i="8"/>
  <c r="B53" i="8"/>
  <c r="B43" i="8" s="1"/>
  <c r="B61" i="8"/>
  <c r="B71" i="8"/>
  <c r="B10" i="8"/>
  <c r="P3" i="26" s="1"/>
  <c r="B19" i="8"/>
  <c r="B27" i="8"/>
  <c r="B37" i="8"/>
  <c r="B9" i="8"/>
  <c r="P2" i="26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F23" i="7"/>
  <c r="T3" i="25" s="1"/>
  <c r="E9" i="7"/>
  <c r="E23" i="7"/>
  <c r="S3" i="25" s="1"/>
  <c r="D9" i="7"/>
  <c r="R2" i="25" s="1"/>
  <c r="D23" i="7"/>
  <c r="R3" i="25" s="1"/>
  <c r="C9" i="7"/>
  <c r="Q2" i="25" s="1"/>
  <c r="C23" i="7"/>
  <c r="Q3" i="25" s="1"/>
  <c r="B9" i="7"/>
  <c r="P2" i="25" s="1"/>
  <c r="B23" i="7"/>
  <c r="P3" i="25" s="1"/>
  <c r="A3" i="25"/>
  <c r="A4" i="25"/>
  <c r="A2" i="25"/>
  <c r="A87" i="24"/>
  <c r="C85" i="6"/>
  <c r="C93" i="6"/>
  <c r="C103" i="6"/>
  <c r="C113" i="6"/>
  <c r="C123" i="6"/>
  <c r="Q115" i="24" s="1"/>
  <c r="C133" i="6"/>
  <c r="C146" i="6"/>
  <c r="C150" i="6"/>
  <c r="D85" i="6"/>
  <c r="R77" i="24" s="1"/>
  <c r="D93" i="6"/>
  <c r="D103" i="6"/>
  <c r="R95" i="24" s="1"/>
  <c r="D113" i="6"/>
  <c r="D123" i="6"/>
  <c r="R115" i="24" s="1"/>
  <c r="D133" i="6"/>
  <c r="D146" i="6"/>
  <c r="R138" i="24" s="1"/>
  <c r="D150" i="6"/>
  <c r="D84" i="6"/>
  <c r="R76" i="24" s="1"/>
  <c r="E85" i="6"/>
  <c r="S77" i="24" s="1"/>
  <c r="E93" i="6"/>
  <c r="E103" i="6"/>
  <c r="S95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F113" i="6"/>
  <c r="T105" i="24" s="1"/>
  <c r="F123" i="6"/>
  <c r="F133" i="6"/>
  <c r="T125" i="24" s="1"/>
  <c r="F146" i="6"/>
  <c r="F150" i="6"/>
  <c r="T142" i="24" s="1"/>
  <c r="Q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R85" i="24"/>
  <c r="S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Q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Q105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Q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U149" i="24"/>
  <c r="C10" i="6"/>
  <c r="Q3" i="24" s="1"/>
  <c r="C18" i="6"/>
  <c r="C28" i="6"/>
  <c r="C38" i="6"/>
  <c r="Q31" i="24" s="1"/>
  <c r="C48" i="6"/>
  <c r="Q41" i="24" s="1"/>
  <c r="C58" i="6"/>
  <c r="Q51" i="24" s="1"/>
  <c r="C71" i="6"/>
  <c r="C75" i="6"/>
  <c r="Q68" i="24" s="1"/>
  <c r="D10" i="6"/>
  <c r="D18" i="6"/>
  <c r="R11" i="24" s="1"/>
  <c r="D28" i="6"/>
  <c r="D38" i="6"/>
  <c r="R31" i="24" s="1"/>
  <c r="D48" i="6"/>
  <c r="D58" i="6"/>
  <c r="R51" i="24" s="1"/>
  <c r="D71" i="6"/>
  <c r="D75" i="6"/>
  <c r="R68" i="24" s="1"/>
  <c r="E10" i="6"/>
  <c r="E18" i="6"/>
  <c r="E28" i="6"/>
  <c r="S21" i="24" s="1"/>
  <c r="E38" i="6"/>
  <c r="E48" i="6"/>
  <c r="S41" i="24" s="1"/>
  <c r="E58" i="6"/>
  <c r="E71" i="6"/>
  <c r="E75" i="6"/>
  <c r="S68" i="24" s="1"/>
  <c r="F10" i="6"/>
  <c r="F18" i="6"/>
  <c r="T11" i="24" s="1"/>
  <c r="F28" i="6"/>
  <c r="F38" i="6"/>
  <c r="T31" i="24" s="1"/>
  <c r="F48" i="6"/>
  <c r="F58" i="6"/>
  <c r="T51" i="24" s="1"/>
  <c r="F71" i="6"/>
  <c r="T64" i="24" s="1"/>
  <c r="F75" i="6"/>
  <c r="T68" i="24" s="1"/>
  <c r="G28" i="6"/>
  <c r="U21" i="24" s="1"/>
  <c r="G38" i="6"/>
  <c r="G48" i="6"/>
  <c r="U41" i="24" s="1"/>
  <c r="G58" i="6"/>
  <c r="U51" i="24" s="1"/>
  <c r="G71" i="6"/>
  <c r="U64" i="24" s="1"/>
  <c r="B85" i="6"/>
  <c r="P77" i="24" s="1"/>
  <c r="B93" i="6"/>
  <c r="P85" i="24" s="1"/>
  <c r="B103" i="6"/>
  <c r="P95" i="24" s="1"/>
  <c r="B113" i="6"/>
  <c r="B123" i="6"/>
  <c r="B133" i="6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S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S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2" i="20"/>
  <c r="U33" i="20"/>
  <c r="U39" i="20"/>
  <c r="U40" i="20"/>
  <c r="U43" i="20"/>
  <c r="U44" i="20"/>
  <c r="U38" i="20"/>
  <c r="U41" i="20"/>
  <c r="U42" i="20"/>
  <c r="U45" i="20"/>
  <c r="U47" i="20"/>
  <c r="U50" i="20"/>
  <c r="U46" i="20"/>
  <c r="U48" i="20"/>
  <c r="U49" i="20"/>
  <c r="U51" i="20"/>
  <c r="U52" i="20"/>
  <c r="U53" i="20"/>
  <c r="U54" i="20"/>
  <c r="U55" i="20"/>
  <c r="U58" i="20"/>
  <c r="U57" i="20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T6" i="20"/>
  <c r="Q7" i="20"/>
  <c r="R7" i="20"/>
  <c r="Q8" i="20"/>
  <c r="T8" i="20"/>
  <c r="Q9" i="20"/>
  <c r="R9" i="20"/>
  <c r="S9" i="20"/>
  <c r="T9" i="20"/>
  <c r="Q10" i="20"/>
  <c r="R10" i="20"/>
  <c r="S10" i="20"/>
  <c r="R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E65" i="5"/>
  <c r="S56" i="20" s="1"/>
  <c r="F65" i="5"/>
  <c r="T56" i="20" s="1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 s="1"/>
  <c r="F75" i="5"/>
  <c r="T62" i="20" s="1"/>
  <c r="P61" i="20"/>
  <c r="B75" i="5"/>
  <c r="P62" i="20" s="1"/>
  <c r="P60" i="20"/>
  <c r="P58" i="20"/>
  <c r="P57" i="20"/>
  <c r="B45" i="5"/>
  <c r="P46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10" i="20"/>
  <c r="B28" i="5"/>
  <c r="P32" i="20"/>
  <c r="P33" i="20"/>
  <c r="P4" i="20"/>
  <c r="P5" i="20"/>
  <c r="P6" i="20"/>
  <c r="P7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F18" i="23"/>
  <c r="K6" i="3" s="1"/>
  <c r="E18" i="23"/>
  <c r="J6" i="3" s="1"/>
  <c r="D18" i="23"/>
  <c r="I6" i="3" s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G6" i="11"/>
  <c r="H23" i="23"/>
  <c r="G23" i="23"/>
  <c r="E6" i="11" s="1"/>
  <c r="F23" i="23"/>
  <c r="E23" i="23"/>
  <c r="C6" i="11" s="1"/>
  <c r="G6" i="10"/>
  <c r="E6" i="10"/>
  <c r="C6" i="10"/>
  <c r="G5" i="13"/>
  <c r="G5" i="12"/>
  <c r="C11" i="23"/>
  <c r="A2" i="10" s="1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H14" i="3"/>
  <c r="G14" i="3"/>
  <c r="U4" i="17" s="1"/>
  <c r="E14" i="3"/>
  <c r="K8" i="3"/>
  <c r="Y3" i="17" s="1"/>
  <c r="J8" i="3"/>
  <c r="X3" i="17" s="1"/>
  <c r="H8" i="3"/>
  <c r="V3" i="17" s="1"/>
  <c r="G8" i="3"/>
  <c r="E8" i="3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R15" i="16" s="1"/>
  <c r="C27" i="2"/>
  <c r="Q15" i="16" s="1"/>
  <c r="B41" i="2"/>
  <c r="B27" i="2"/>
  <c r="H22" i="2"/>
  <c r="V14" i="16" s="1"/>
  <c r="G22" i="2"/>
  <c r="U14" i="16" s="1"/>
  <c r="F22" i="2"/>
  <c r="E22" i="2"/>
  <c r="D22" i="2"/>
  <c r="R14" i="16" s="1"/>
  <c r="C22" i="2"/>
  <c r="Q14" i="16" s="1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49" i="4"/>
  <c r="B48" i="4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19" i="1"/>
  <c r="P67" i="15" s="1"/>
  <c r="E23" i="1"/>
  <c r="P71" i="15" s="1"/>
  <c r="E27" i="1"/>
  <c r="P76" i="15" s="1"/>
  <c r="E31" i="1"/>
  <c r="E38" i="1"/>
  <c r="E42" i="1"/>
  <c r="E57" i="1"/>
  <c r="E63" i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Q12" i="15" s="1"/>
  <c r="C25" i="1"/>
  <c r="Q20" i="15" s="1"/>
  <c r="C31" i="1"/>
  <c r="Q26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D64" i="4"/>
  <c r="C63" i="4"/>
  <c r="D63" i="4"/>
  <c r="C48" i="4"/>
  <c r="Q26" i="18" s="1"/>
  <c r="R31" i="18"/>
  <c r="Q30" i="18"/>
  <c r="R30" i="18"/>
  <c r="D48" i="4"/>
  <c r="C49" i="4"/>
  <c r="Q27" i="18" s="1"/>
  <c r="D49" i="4"/>
  <c r="C29" i="4"/>
  <c r="Q15" i="18" s="1"/>
  <c r="D29" i="4"/>
  <c r="C40" i="4"/>
  <c r="Q22" i="18" s="1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W3" i="17"/>
  <c r="S4" i="17"/>
  <c r="S17" i="16"/>
  <c r="P17" i="16"/>
  <c r="S15" i="16"/>
  <c r="V15" i="16"/>
  <c r="P15" i="16"/>
  <c r="P14" i="16"/>
  <c r="C13" i="2"/>
  <c r="Q8" i="16" s="1"/>
  <c r="D13" i="2"/>
  <c r="R8" i="16"/>
  <c r="E13" i="2"/>
  <c r="S8" i="16" s="1"/>
  <c r="F13" i="2"/>
  <c r="T8" i="16" s="1"/>
  <c r="G13" i="2"/>
  <c r="H13" i="2"/>
  <c r="V8" i="16"/>
  <c r="B13" i="2"/>
  <c r="P8" i="16" s="1"/>
  <c r="C9" i="2"/>
  <c r="Q4" i="16"/>
  <c r="D9" i="2"/>
  <c r="E9" i="2"/>
  <c r="S4" i="16"/>
  <c r="F9" i="2"/>
  <c r="G9" i="2"/>
  <c r="G8" i="2" s="1"/>
  <c r="G20" i="2" s="1"/>
  <c r="U13" i="16" s="1"/>
  <c r="U4" i="16"/>
  <c r="H9" i="2"/>
  <c r="B9" i="2"/>
  <c r="P4" i="16" s="1"/>
  <c r="R27" i="18"/>
  <c r="Q36" i="18"/>
  <c r="R15" i="18"/>
  <c r="R26" i="18"/>
  <c r="Q31" i="18"/>
  <c r="R33" i="18"/>
  <c r="Q33" i="18"/>
  <c r="S3" i="17"/>
  <c r="U8" i="16"/>
  <c r="S14" i="16"/>
  <c r="T14" i="16"/>
  <c r="E47" i="1" l="1"/>
  <c r="E59" i="1" s="1"/>
  <c r="P42" i="15"/>
  <c r="R16" i="27"/>
  <c r="U17" i="27"/>
  <c r="E9" i="9"/>
  <c r="S2" i="27" s="1"/>
  <c r="C43" i="8"/>
  <c r="G53" i="8"/>
  <c r="U45" i="26" s="1"/>
  <c r="P45" i="26"/>
  <c r="U39" i="26"/>
  <c r="G37" i="8"/>
  <c r="U30" i="26" s="1"/>
  <c r="E9" i="8"/>
  <c r="S2" i="26" s="1"/>
  <c r="D9" i="8"/>
  <c r="R2" i="26" s="1"/>
  <c r="F9" i="8"/>
  <c r="T2" i="26" s="1"/>
  <c r="G33" i="7"/>
  <c r="U4" i="25" s="1"/>
  <c r="F33" i="7"/>
  <c r="T4" i="25" s="1"/>
  <c r="E33" i="7"/>
  <c r="S4" i="25" s="1"/>
  <c r="G123" i="6"/>
  <c r="U115" i="24" s="1"/>
  <c r="U144" i="24"/>
  <c r="G137" i="6"/>
  <c r="U129" i="24" s="1"/>
  <c r="G133" i="6"/>
  <c r="U125" i="24" s="1"/>
  <c r="U120" i="24"/>
  <c r="C84" i="6"/>
  <c r="Q76" i="24" s="1"/>
  <c r="U109" i="24"/>
  <c r="U98" i="24"/>
  <c r="Q85" i="24"/>
  <c r="U82" i="24"/>
  <c r="B84" i="6"/>
  <c r="P76" i="24" s="1"/>
  <c r="U70" i="24"/>
  <c r="E9" i="6"/>
  <c r="S2" i="24" s="1"/>
  <c r="C9" i="6"/>
  <c r="Q2" i="24" s="1"/>
  <c r="S11" i="24"/>
  <c r="T2" i="25"/>
  <c r="F41" i="5"/>
  <c r="T34" i="20" s="1"/>
  <c r="D65" i="5"/>
  <c r="R56" i="20" s="1"/>
  <c r="E41" i="5"/>
  <c r="S34" i="20" s="1"/>
  <c r="D41" i="5"/>
  <c r="F70" i="5"/>
  <c r="C33" i="7"/>
  <c r="Q4" i="25" s="1"/>
  <c r="B33" i="7"/>
  <c r="P4" i="25" s="1"/>
  <c r="D33" i="7"/>
  <c r="R4" i="25" s="1"/>
  <c r="C44" i="4"/>
  <c r="C72" i="4"/>
  <c r="Q38" i="18" s="1"/>
  <c r="D57" i="4"/>
  <c r="D59" i="4" s="1"/>
  <c r="B57" i="4"/>
  <c r="B59" i="4" s="1"/>
  <c r="B72" i="4"/>
  <c r="Q32" i="18"/>
  <c r="C57" i="4"/>
  <c r="C59" i="4" s="1"/>
  <c r="H20" i="3"/>
  <c r="V5" i="17" s="1"/>
  <c r="I20" i="3"/>
  <c r="W5" i="17" s="1"/>
  <c r="J20" i="3"/>
  <c r="X5" i="17" s="1"/>
  <c r="V4" i="17"/>
  <c r="K14" i="3"/>
  <c r="Y4" i="17" s="1"/>
  <c r="E20" i="3"/>
  <c r="S5" i="17" s="1"/>
  <c r="U3" i="16"/>
  <c r="E8" i="2"/>
  <c r="C8" i="2"/>
  <c r="C20" i="2" s="1"/>
  <c r="Q13" i="16" s="1"/>
  <c r="B8" i="2"/>
  <c r="B20" i="2" s="1"/>
  <c r="P13" i="16" s="1"/>
  <c r="C7" i="23"/>
  <c r="G20" i="3"/>
  <c r="U5" i="17" s="1"/>
  <c r="U3" i="17"/>
  <c r="B44" i="4"/>
  <c r="P19" i="18"/>
  <c r="B6" i="11"/>
  <c r="B6" i="10"/>
  <c r="B65" i="5"/>
  <c r="P56" i="20" s="1"/>
  <c r="V4" i="16"/>
  <c r="H8" i="2"/>
  <c r="R32" i="18"/>
  <c r="D72" i="4"/>
  <c r="F6" i="11"/>
  <c r="F6" i="10"/>
  <c r="C65" i="5"/>
  <c r="Q56" i="20" s="1"/>
  <c r="C41" i="5"/>
  <c r="F9" i="6"/>
  <c r="Q110" i="15"/>
  <c r="F79" i="1"/>
  <c r="Q119" i="15" s="1"/>
  <c r="F47" i="1"/>
  <c r="P3" i="16"/>
  <c r="R4" i="16"/>
  <c r="D8" i="2"/>
  <c r="E79" i="1"/>
  <c r="P119" i="15" s="1"/>
  <c r="P110" i="15"/>
  <c r="A2" i="13"/>
  <c r="A2" i="12"/>
  <c r="A2" i="11"/>
  <c r="D6" i="11"/>
  <c r="D6" i="10"/>
  <c r="P22" i="20"/>
  <c r="U61" i="20"/>
  <c r="G75" i="5"/>
  <c r="U62" i="20" s="1"/>
  <c r="T4" i="16"/>
  <c r="F8" i="2"/>
  <c r="B77" i="8"/>
  <c r="P68" i="26" s="1"/>
  <c r="P35" i="26"/>
  <c r="T45" i="26"/>
  <c r="F43" i="8"/>
  <c r="Q35" i="26"/>
  <c r="T16" i="27"/>
  <c r="F21" i="9"/>
  <c r="G31" i="12"/>
  <c r="U23" i="30" s="1"/>
  <c r="U2" i="30"/>
  <c r="C31" i="12"/>
  <c r="Q23" i="30" s="1"/>
  <c r="Q2" i="30"/>
  <c r="F29" i="13"/>
  <c r="T22" i="31" s="1"/>
  <c r="T2" i="31"/>
  <c r="G19" i="8"/>
  <c r="U12" i="26" s="1"/>
  <c r="D9" i="6"/>
  <c r="F84" i="6"/>
  <c r="T76" i="24" s="1"/>
  <c r="S12" i="26"/>
  <c r="B21" i="9"/>
  <c r="P16" i="27"/>
  <c r="C21" i="9"/>
  <c r="Q16" i="27"/>
  <c r="Q2" i="31"/>
  <c r="B29" i="13"/>
  <c r="P22" i="31" s="1"/>
  <c r="B9" i="6"/>
  <c r="G27" i="8"/>
  <c r="U20" i="26" s="1"/>
  <c r="G12" i="9"/>
  <c r="U7" i="27"/>
  <c r="G21" i="9"/>
  <c r="F6" i="1"/>
  <c r="P37" i="20"/>
  <c r="G45" i="5"/>
  <c r="E84" i="6"/>
  <c r="S76" i="24" s="1"/>
  <c r="S35" i="26"/>
  <c r="D43" i="8"/>
  <c r="U14" i="26"/>
  <c r="Q12" i="26"/>
  <c r="C9" i="8"/>
  <c r="Q2" i="26" s="1"/>
  <c r="B31" i="12"/>
  <c r="P23" i="30" s="1"/>
  <c r="G28" i="5"/>
  <c r="U22" i="20" s="1"/>
  <c r="G18" i="6"/>
  <c r="G93" i="6"/>
  <c r="U88" i="24"/>
  <c r="U2" i="25"/>
  <c r="D44" i="4"/>
  <c r="U30" i="20"/>
  <c r="S2" i="25"/>
  <c r="G43" i="8"/>
  <c r="D9" i="9"/>
  <c r="R2" i="29"/>
  <c r="G10" i="8"/>
  <c r="G61" i="8"/>
  <c r="U53" i="26" s="1"/>
  <c r="U57" i="26"/>
  <c r="P95" i="15" l="1"/>
  <c r="B62" i="1"/>
  <c r="P54" i="15" s="1"/>
  <c r="E33" i="9"/>
  <c r="S24" i="27" s="1"/>
  <c r="E77" i="8"/>
  <c r="S68" i="26" s="1"/>
  <c r="C159" i="6"/>
  <c r="Q150" i="24" s="1"/>
  <c r="E70" i="5"/>
  <c r="R34" i="20"/>
  <c r="D70" i="5"/>
  <c r="C74" i="4"/>
  <c r="Q39" i="18" s="1"/>
  <c r="C11" i="4"/>
  <c r="Q25" i="18"/>
  <c r="P38" i="18"/>
  <c r="B74" i="4"/>
  <c r="P39" i="18" s="1"/>
  <c r="K20" i="3"/>
  <c r="Y5" i="17" s="1"/>
  <c r="Q3" i="16"/>
  <c r="E20" i="2"/>
  <c r="S13" i="16" s="1"/>
  <c r="S3" i="16"/>
  <c r="A2" i="9"/>
  <c r="A2" i="5"/>
  <c r="A2" i="1"/>
  <c r="A2" i="3"/>
  <c r="A2" i="2"/>
  <c r="A2" i="4"/>
  <c r="A2" i="8"/>
  <c r="A2" i="6"/>
  <c r="A2" i="7"/>
  <c r="R2" i="24"/>
  <c r="D159" i="6"/>
  <c r="R150" i="24" s="1"/>
  <c r="R2" i="27"/>
  <c r="D33" i="9"/>
  <c r="R24" i="27" s="1"/>
  <c r="G9" i="9"/>
  <c r="U2" i="27" s="1"/>
  <c r="U5" i="27"/>
  <c r="F59" i="1"/>
  <c r="Q95" i="15"/>
  <c r="R25" i="18"/>
  <c r="D11" i="4"/>
  <c r="U11" i="24"/>
  <c r="G9" i="6"/>
  <c r="C77" i="8"/>
  <c r="Q68" i="26" s="1"/>
  <c r="R3" i="16"/>
  <c r="D20" i="2"/>
  <c r="R13" i="16" s="1"/>
  <c r="E159" i="6"/>
  <c r="S150" i="24" s="1"/>
  <c r="E81" i="1"/>
  <c r="P120" i="15" s="1"/>
  <c r="P104" i="15"/>
  <c r="G41" i="5"/>
  <c r="F33" i="9"/>
  <c r="T24" i="27" s="1"/>
  <c r="T13" i="27"/>
  <c r="B70" i="5"/>
  <c r="P34" i="20"/>
  <c r="G84" i="6"/>
  <c r="U76" i="24" s="1"/>
  <c r="U85" i="24"/>
  <c r="P13" i="27"/>
  <c r="B33" i="9"/>
  <c r="P24" i="27" s="1"/>
  <c r="Q34" i="20"/>
  <c r="C70" i="5"/>
  <c r="D74" i="4"/>
  <c r="R39" i="18" s="1"/>
  <c r="R38" i="18"/>
  <c r="G9" i="8"/>
  <c r="U2" i="26" s="1"/>
  <c r="U3" i="26"/>
  <c r="U35" i="26"/>
  <c r="U13" i="27"/>
  <c r="B159" i="6"/>
  <c r="P150" i="24" s="1"/>
  <c r="P2" i="24"/>
  <c r="C33" i="9"/>
  <c r="Q24" i="27" s="1"/>
  <c r="Q13" i="27"/>
  <c r="Q42" i="15"/>
  <c r="C62" i="1"/>
  <c r="Q54" i="15" s="1"/>
  <c r="V3" i="16"/>
  <c r="H20" i="2"/>
  <c r="V13" i="16" s="1"/>
  <c r="B11" i="4"/>
  <c r="P25" i="18"/>
  <c r="U37" i="20"/>
  <c r="G65" i="5"/>
  <c r="U56" i="20" s="1"/>
  <c r="T35" i="26"/>
  <c r="F77" i="8"/>
  <c r="T68" i="26" s="1"/>
  <c r="F159" i="6"/>
  <c r="T150" i="24" s="1"/>
  <c r="T2" i="24"/>
  <c r="R35" i="26"/>
  <c r="D77" i="8"/>
  <c r="R68" i="26" s="1"/>
  <c r="F20" i="2"/>
  <c r="T13" i="16" s="1"/>
  <c r="T3" i="16"/>
  <c r="G77" i="8" l="1"/>
  <c r="U68" i="26" s="1"/>
  <c r="Q5" i="18"/>
  <c r="C8" i="4"/>
  <c r="P5" i="18"/>
  <c r="B8" i="4"/>
  <c r="G33" i="9"/>
  <c r="U24" i="27" s="1"/>
  <c r="G159" i="6"/>
  <c r="U150" i="24" s="1"/>
  <c r="U2" i="24"/>
  <c r="R5" i="18"/>
  <c r="D8" i="4"/>
  <c r="G42" i="5"/>
  <c r="U35" i="20" s="1"/>
  <c r="U34" i="20"/>
  <c r="G70" i="5"/>
  <c r="Q104" i="15"/>
  <c r="F81" i="1"/>
  <c r="Q120" i="15" s="1"/>
  <c r="C21" i="4" l="1"/>
  <c r="Q2" i="18"/>
  <c r="B21" i="4"/>
  <c r="P2" i="18"/>
  <c r="D21" i="4"/>
  <c r="R2" i="18"/>
  <c r="C23" i="4" l="1"/>
  <c r="Q12" i="18"/>
  <c r="R12" i="18"/>
  <c r="D23" i="4"/>
  <c r="P12" i="18"/>
  <c r="B23" i="4"/>
  <c r="C25" i="4" l="1"/>
  <c r="Q13" i="18"/>
  <c r="B25" i="4"/>
  <c r="P13" i="18"/>
  <c r="D25" i="4"/>
  <c r="R13" i="18"/>
  <c r="Q14" i="18" l="1"/>
  <c r="C33" i="4"/>
  <c r="Q18" i="18" s="1"/>
  <c r="D33" i="4"/>
  <c r="R18" i="18" s="1"/>
  <c r="R14" i="18"/>
  <c r="P14" i="18"/>
  <c r="B33" i="4"/>
  <c r="P18" i="18" s="1"/>
</calcChain>
</file>

<file path=xl/sharedStrings.xml><?xml version="1.0" encoding="utf-8"?>
<sst xmlns="http://schemas.openxmlformats.org/spreadsheetml/2006/main" count="4246" uniqueCount="3316">
  <si>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</si>
  <si>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</si>
  <si>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</si>
  <si>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</si>
  <si>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</si>
  <si>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</si>
  <si>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</si>
  <si>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</si>
  <si>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</si>
  <si>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</si>
  <si>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</si>
  <si>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</si>
  <si>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</si>
  <si>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</si>
  <si>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</si>
  <si>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</si>
  <si>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</si>
  <si>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</si>
  <si>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</si>
  <si>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</si>
  <si>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</si>
  <si>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</si>
  <si>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</si>
  <si>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</si>
  <si>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</si>
  <si>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</si>
  <si>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</si>
  <si>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</si>
  <si>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</si>
  <si>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</si>
  <si>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</si>
  <si>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</si>
  <si>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</si>
  <si>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</si>
  <si>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</si>
  <si>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</si>
  <si>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</si>
  <si>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</si>
  <si>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</si>
  <si>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</si>
  <si>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</si>
  <si>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</si>
  <si>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</si>
  <si>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</si>
  <si>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</si>
  <si>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</si>
  <si>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</si>
  <si>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</si>
  <si>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</si>
  <si>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</si>
  <si>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</si>
  <si>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</si>
  <si>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</si>
  <si>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</si>
  <si>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</si>
  <si>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</si>
  <si>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</si>
  <si>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</si>
  <si>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</si>
  <si>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</si>
  <si>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</si>
  <si>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</si>
  <si>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</si>
  <si>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</si>
  <si>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</si>
  <si>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</si>
  <si>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</si>
  <si>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</si>
  <si>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</si>
  <si>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</si>
  <si>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</si>
  <si>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</si>
  <si>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</si>
  <si>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</si>
  <si>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</si>
  <si>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</si>
  <si>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</si>
  <si>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</si>
  <si>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</si>
  <si>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</si>
  <si>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</si>
  <si>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</si>
  <si>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</si>
  <si>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</si>
  <si>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</si>
  <si>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</si>
  <si>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</si>
  <si>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</si>
  <si>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</si>
  <si>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</si>
  <si>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</si>
  <si>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</si>
  <si>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</si>
  <si>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</si>
  <si>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</si>
  <si>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</si>
  <si>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</si>
  <si>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</si>
  <si>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</si>
  <si>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</si>
  <si>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</si>
  <si>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</si>
  <si>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</si>
  <si>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</si>
  <si>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</si>
  <si>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</si>
  <si>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</si>
  <si>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</si>
  <si>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</si>
  <si>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</si>
  <si>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</si>
  <si>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</si>
  <si>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</si>
  <si>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</si>
  <si>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</si>
  <si>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</si>
  <si>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</si>
  <si>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</si>
  <si>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</si>
  <si>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</si>
  <si>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</si>
  <si>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</si>
  <si>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</si>
  <si>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</si>
  <si>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</si>
  <si>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</si>
  <si>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</si>
  <si>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</si>
  <si>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</si>
  <si>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</si>
  <si>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</si>
  <si>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</si>
  <si>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</si>
  <si>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</si>
  <si>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</si>
  <si>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</si>
  <si>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</si>
  <si>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</si>
  <si>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</si>
  <si>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</si>
  <si>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</si>
  <si>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</si>
  <si>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</si>
  <si>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</si>
  <si>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</si>
  <si>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</si>
  <si>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</si>
  <si>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</si>
  <si>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</si>
  <si>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</si>
  <si>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</si>
  <si>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</si>
  <si>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</si>
  <si>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</si>
  <si>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</si>
  <si>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</si>
  <si>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</si>
  <si>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</si>
  <si>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</si>
  <si>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</si>
  <si>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</si>
  <si>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</si>
  <si>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</si>
  <si>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</si>
  <si>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</si>
  <si>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</si>
  <si>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</si>
  <si>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</si>
  <si>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</si>
  <si>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</si>
  <si>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</si>
  <si>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</si>
  <si>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</si>
  <si>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</si>
  <si>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</si>
  <si>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</si>
  <si>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</si>
  <si>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</si>
  <si>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</si>
  <si>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</si>
  <si>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</si>
  <si>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</si>
  <si>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</si>
  <si>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</si>
  <si>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</si>
  <si>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</si>
  <si>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</si>
  <si>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</si>
  <si>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</si>
  <si>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</si>
  <si>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</si>
  <si>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</si>
  <si>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</si>
  <si>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</si>
  <si>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</si>
  <si>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</si>
  <si>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</si>
  <si>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</si>
  <si>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</si>
  <si>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</si>
  <si>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</si>
  <si>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</si>
  <si>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</si>
  <si>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</si>
  <si>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</si>
  <si>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</si>
  <si>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</si>
  <si>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</si>
  <si>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</si>
  <si>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</si>
  <si>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</si>
  <si>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</si>
  <si>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</si>
  <si>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</si>
  <si>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</si>
  <si>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</si>
  <si>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</si>
  <si>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</si>
  <si>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</si>
  <si>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</si>
  <si>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</si>
  <si>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</si>
  <si>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</si>
  <si>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</si>
  <si>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</si>
  <si>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</si>
  <si>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</si>
  <si>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</si>
  <si>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</si>
  <si>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</si>
  <si>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</si>
  <si>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</si>
  <si>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</si>
  <si>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</si>
  <si>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</si>
  <si>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</si>
  <si>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</si>
  <si>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</si>
  <si>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</si>
  <si>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</si>
  <si>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</si>
  <si>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</si>
  <si>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</si>
  <si>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</si>
  <si>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</si>
  <si>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</si>
  <si>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</si>
  <si>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</si>
  <si>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</si>
  <si>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</si>
  <si>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</si>
  <si>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</si>
  <si>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</si>
  <si>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</si>
  <si>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</si>
  <si>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</si>
  <si>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</si>
  <si>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</si>
  <si>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</si>
  <si>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</si>
  <si>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</si>
  <si>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</si>
  <si>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</si>
  <si>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</si>
  <si>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</si>
  <si>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</si>
  <si>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</si>
  <si>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</si>
  <si>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</si>
  <si>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</si>
  <si>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</si>
  <si>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</si>
  <si>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</si>
  <si>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</si>
  <si>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</si>
  <si>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</si>
  <si>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</si>
  <si>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</si>
  <si>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</si>
  <si>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</si>
  <si>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</si>
  <si>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</si>
  <si>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</si>
  <si>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</si>
  <si>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</si>
  <si>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</si>
  <si>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</si>
  <si>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</si>
  <si>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</si>
  <si>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</si>
  <si>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</si>
  <si>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</si>
  <si>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</si>
  <si>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</si>
  <si>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</si>
  <si>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</si>
  <si>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</si>
  <si>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</si>
  <si>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</si>
  <si>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</si>
  <si>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</si>
  <si>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</si>
  <si>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</si>
  <si>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</si>
  <si>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</si>
  <si>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</si>
  <si>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</si>
  <si>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</si>
  <si>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</si>
  <si>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</si>
  <si>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</si>
  <si>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</si>
  <si>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</si>
  <si>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</si>
  <si>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</si>
  <si>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</si>
  <si>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</si>
  <si>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</si>
  <si>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</si>
  <si>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</si>
  <si>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</si>
  <si>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</si>
  <si>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</si>
  <si>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</si>
  <si>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</si>
  <si>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</si>
  <si>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</si>
  <si>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</si>
  <si>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</si>
  <si>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</si>
  <si>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</si>
  <si>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</si>
  <si>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</si>
  <si>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</si>
  <si>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</si>
  <si>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</si>
  <si>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</si>
  <si>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</si>
  <si>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</si>
  <si>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</si>
  <si>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</si>
  <si>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</si>
  <si>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</si>
  <si>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</si>
  <si>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</si>
  <si>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</si>
  <si>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</si>
  <si>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</si>
  <si>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</si>
  <si>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</si>
  <si>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</si>
  <si>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</si>
  <si>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</si>
  <si>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</si>
  <si>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</si>
  <si>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</si>
  <si>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</si>
  <si>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</si>
  <si>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</si>
  <si>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</si>
  <si>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</si>
  <si>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</si>
  <si>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</si>
  <si>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</si>
  <si>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</si>
  <si>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</si>
  <si>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</si>
  <si>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</si>
  <si>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</si>
  <si>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</si>
  <si>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</si>
  <si>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</si>
  <si>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</si>
  <si>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</si>
  <si>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</si>
  <si>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</si>
  <si>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</si>
  <si>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</si>
  <si>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</si>
  <si>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</si>
  <si>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</si>
  <si>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</si>
  <si>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</si>
  <si>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</si>
  <si>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</si>
  <si>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</si>
  <si>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</si>
  <si>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</si>
  <si>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</si>
  <si>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</si>
  <si>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</si>
  <si>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</si>
  <si>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</si>
  <si>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</si>
  <si>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</si>
  <si>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</si>
  <si>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</si>
  <si>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</si>
  <si>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</si>
  <si>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</si>
  <si>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</si>
  <si>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</si>
  <si>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</si>
  <si>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</si>
  <si>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</si>
  <si>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</si>
  <si>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</si>
  <si>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</si>
  <si>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</si>
  <si>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</si>
  <si>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</si>
  <si>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</si>
  <si>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</si>
  <si>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</si>
  <si>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</si>
  <si>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</si>
  <si>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</si>
  <si>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</si>
  <si>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</si>
  <si>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</si>
  <si>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</si>
  <si>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</si>
  <si>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</si>
  <si>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</si>
  <si>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</si>
  <si>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</si>
  <si>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</si>
  <si>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</si>
  <si>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</si>
  <si>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</si>
  <si>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</si>
  <si>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</si>
  <si>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</si>
  <si>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</si>
  <si>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</si>
  <si>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</si>
  <si>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</si>
  <si>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</si>
  <si>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</si>
  <si>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</si>
  <si>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</si>
  <si>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</si>
  <si>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</si>
  <si>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</si>
  <si>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</si>
  <si>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</si>
  <si>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</si>
  <si>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</si>
  <si>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</si>
  <si>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</si>
  <si>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</si>
  <si>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</si>
  <si>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</si>
  <si>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</si>
  <si>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</si>
  <si>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</si>
  <si>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</si>
  <si>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</si>
  <si>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</si>
  <si>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</si>
  <si>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</si>
  <si>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</si>
  <si>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</si>
  <si>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</si>
  <si>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</si>
  <si>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</si>
  <si>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</si>
  <si>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</si>
  <si>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</si>
  <si>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</si>
  <si>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</si>
  <si>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</si>
  <si>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</si>
  <si>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</si>
  <si>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</si>
  <si>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</si>
  <si>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</si>
  <si>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</si>
  <si>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</si>
  <si>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</si>
  <si>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</si>
  <si>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</si>
  <si>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</si>
  <si>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</si>
  <si>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</si>
  <si>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</si>
  <si>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</si>
  <si>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</si>
  <si>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</si>
  <si>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</si>
  <si>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</si>
  <si>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</si>
  <si>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</si>
  <si>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</si>
  <si>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</si>
  <si>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</si>
  <si>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</si>
  <si>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</si>
  <si>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</si>
  <si>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</si>
  <si>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</si>
  <si>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</si>
  <si>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</si>
  <si>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</si>
  <si>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</si>
  <si>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</si>
  <si>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</si>
  <si>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</si>
  <si>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</si>
  <si>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</si>
  <si>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</si>
  <si>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</si>
  <si>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</si>
  <si>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</si>
  <si>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</si>
  <si>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</si>
  <si>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</si>
  <si>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</si>
  <si>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</si>
  <si>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</si>
  <si>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</si>
  <si>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</si>
  <si>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</si>
  <si>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</si>
  <si>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</si>
  <si>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</si>
  <si>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</si>
  <si>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</si>
  <si>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</si>
  <si>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</si>
  <si>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</si>
  <si>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</si>
  <si>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</si>
  <si>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</si>
  <si>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</si>
  <si>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</si>
  <si>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</si>
  <si>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</si>
  <si>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</si>
  <si>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</si>
  <si>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</si>
  <si>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</si>
  <si>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</si>
  <si>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</si>
  <si>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</si>
  <si>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</si>
  <si>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</si>
  <si>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</si>
  <si>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</si>
  <si>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</si>
  <si>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</si>
  <si>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</si>
  <si>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</si>
  <si>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</si>
  <si>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</si>
  <si>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</si>
  <si>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</si>
  <si>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</si>
  <si>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</si>
  <si>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</si>
  <si>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</si>
  <si>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</si>
  <si>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</si>
  <si>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</si>
  <si>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</si>
  <si>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</si>
  <si>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</si>
  <si>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</si>
  <si>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</si>
  <si>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</si>
  <si>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</si>
  <si>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</si>
  <si>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</si>
  <si>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</si>
  <si>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</si>
  <si>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</si>
  <si>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</si>
  <si>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</si>
  <si>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</si>
  <si>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</si>
  <si>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</si>
  <si>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</si>
  <si>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</si>
  <si>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</si>
  <si>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</si>
  <si>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</si>
  <si>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</si>
  <si>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</si>
  <si>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</si>
  <si>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</si>
  <si>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</si>
  <si>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</si>
  <si>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</si>
  <si>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</si>
  <si>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</si>
  <si>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</si>
  <si>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</si>
  <si>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</si>
  <si>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</si>
  <si>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</si>
  <si>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</si>
  <si>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</si>
  <si>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</si>
  <si>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</si>
  <si>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</si>
  <si>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</si>
  <si>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</si>
  <si>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</si>
  <si>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</si>
  <si>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</si>
  <si>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</si>
  <si>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</si>
  <si>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</si>
  <si>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</si>
  <si>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</si>
  <si>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</si>
  <si>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</si>
  <si>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</si>
  <si>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</si>
  <si>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</si>
  <si>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</si>
  <si>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</si>
  <si>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</si>
  <si>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</si>
  <si>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</si>
  <si>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</si>
  <si>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</si>
  <si>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</si>
  <si>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</si>
  <si>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</si>
  <si>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</si>
  <si>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</si>
  <si>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</si>
  <si>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</si>
  <si>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</si>
  <si>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</si>
  <si>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</si>
  <si>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</si>
  <si>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</si>
  <si>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</si>
  <si>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</si>
  <si>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</si>
  <si>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</si>
  <si>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</si>
  <si>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</si>
  <si>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</si>
  <si>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</si>
  <si>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</si>
  <si>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</si>
  <si>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</si>
  <si>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</si>
  <si>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</si>
  <si>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</si>
  <si>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</si>
  <si>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</si>
  <si>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</si>
  <si>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</si>
  <si>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</si>
  <si>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</si>
  <si>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</si>
  <si>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</si>
  <si>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</si>
  <si>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</si>
  <si>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</si>
  <si>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</si>
  <si>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</si>
  <si>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</si>
  <si>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</si>
  <si>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</si>
  <si>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</si>
  <si>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</si>
  <si>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</si>
  <si>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</si>
  <si>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</si>
  <si>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</si>
  <si>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</si>
  <si>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</si>
  <si>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</si>
  <si>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</si>
  <si>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</si>
  <si>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</si>
  <si>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</si>
  <si>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</si>
  <si>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</si>
  <si>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</si>
  <si>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</si>
  <si>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</si>
  <si>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</si>
  <si>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</si>
  <si>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</si>
  <si>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</si>
  <si>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</si>
  <si>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</si>
  <si>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</si>
  <si>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</si>
  <si>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</si>
  <si>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</si>
  <si>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</si>
  <si>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</si>
  <si>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</si>
  <si>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</si>
  <si>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</si>
  <si>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</si>
  <si>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</si>
  <si>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</si>
  <si>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</si>
  <si>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</si>
  <si>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</si>
  <si>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</si>
  <si>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</si>
  <si>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</si>
  <si>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</si>
  <si>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</si>
  <si>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</si>
  <si>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</si>
  <si>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</si>
  <si>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</si>
  <si>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</si>
  <si>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</si>
  <si>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</si>
  <si>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</si>
  <si>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</si>
  <si>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</si>
  <si>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</si>
  <si>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</si>
  <si>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</si>
  <si>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</si>
  <si>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</si>
  <si>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</si>
  <si>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</si>
  <si>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</si>
  <si>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</si>
  <si>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</si>
  <si>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</si>
  <si>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</si>
  <si>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</si>
  <si>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</si>
  <si>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</si>
  <si>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</si>
  <si>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</si>
  <si>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</si>
  <si>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</si>
  <si>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</si>
  <si>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</si>
  <si>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</si>
  <si>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</si>
  <si>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</si>
  <si>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</si>
  <si>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</si>
  <si>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</si>
  <si>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</si>
  <si>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</si>
  <si>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</si>
  <si>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</si>
  <si>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</si>
  <si>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</si>
  <si>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</si>
  <si>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</si>
  <si>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</si>
  <si>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</si>
  <si>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</si>
  <si>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</si>
  <si>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</si>
  <si>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</si>
  <si>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</si>
  <si>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</si>
  <si>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</si>
  <si>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</si>
  <si>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</si>
  <si>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</si>
  <si>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</si>
  <si>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</si>
  <si>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</si>
  <si>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</si>
  <si>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</si>
  <si>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</si>
  <si>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</si>
  <si>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</si>
  <si>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</si>
  <si>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</si>
  <si>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</si>
  <si>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</si>
  <si>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</si>
  <si>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</si>
  <si>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</si>
  <si>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</si>
  <si>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</si>
  <si>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</si>
  <si>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</si>
  <si>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</si>
  <si>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</si>
  <si>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</si>
  <si>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</si>
  <si>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</si>
  <si>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</si>
  <si>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</si>
  <si>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</si>
  <si>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</si>
  <si>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</si>
  <si>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</si>
  <si>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</si>
  <si>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</si>
  <si>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</si>
  <si>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</si>
  <si>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</si>
  <si>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</si>
  <si>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</si>
  <si>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</si>
  <si>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</si>
  <si>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</si>
  <si>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</si>
  <si>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</si>
  <si>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</si>
  <si>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</si>
  <si>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</si>
  <si>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</si>
  <si>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</si>
  <si>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</si>
  <si>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</si>
  <si>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</si>
  <si>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</si>
  <si>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</si>
  <si>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</si>
  <si>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</si>
  <si>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</si>
  <si>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</si>
  <si>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</si>
  <si>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</si>
  <si>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</si>
  <si>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</si>
  <si>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</si>
  <si>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</si>
  <si>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</si>
  <si>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</si>
  <si>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</si>
  <si>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</si>
  <si>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</si>
  <si>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</si>
  <si>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</si>
  <si>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</si>
  <si>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</si>
  <si>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</si>
  <si>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</si>
  <si>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</si>
  <si>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</si>
  <si>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</si>
  <si>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</si>
  <si>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</si>
  <si>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</si>
  <si>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</si>
  <si>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</si>
  <si>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</si>
  <si>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</si>
  <si>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</si>
  <si>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</si>
  <si>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</si>
  <si>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</si>
  <si>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</si>
  <si>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</si>
  <si>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</si>
  <si>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</si>
  <si>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</si>
  <si>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</si>
  <si>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</si>
  <si>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</si>
  <si>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</si>
  <si>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</si>
  <si>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</si>
  <si>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</si>
  <si>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</si>
  <si>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</si>
  <si>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</si>
  <si>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</si>
  <si>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</si>
  <si>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</si>
  <si>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</si>
  <si>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</si>
  <si>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</si>
  <si>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</si>
  <si>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</si>
  <si>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</si>
  <si>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</si>
  <si>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</si>
  <si>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</si>
  <si>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</si>
  <si>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</si>
  <si>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</si>
  <si>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</si>
  <si>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</si>
  <si>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</si>
  <si>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</si>
  <si>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</si>
  <si>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</si>
  <si>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</si>
  <si>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</si>
  <si>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</si>
  <si>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</si>
  <si>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</si>
  <si>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</si>
  <si>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</si>
  <si>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</si>
  <si>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</si>
  <si>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</si>
  <si>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</si>
  <si>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</si>
  <si>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</si>
  <si>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</si>
  <si>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</si>
  <si>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</si>
  <si>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</si>
  <si>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</si>
  <si>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</si>
  <si>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</si>
  <si>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</si>
  <si>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</si>
  <si>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</si>
  <si>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</si>
  <si>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</si>
  <si>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</si>
  <si>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</si>
  <si>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</si>
  <si>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</si>
  <si>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</si>
  <si>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</si>
  <si>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</si>
  <si>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</si>
  <si>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</si>
  <si>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</si>
  <si>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</si>
  <si>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</si>
  <si>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</si>
  <si>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</si>
  <si>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</si>
  <si>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</si>
  <si>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</si>
  <si>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</si>
  <si>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</si>
  <si>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</si>
  <si>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</si>
  <si>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</si>
  <si>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</si>
  <si>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</si>
  <si>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</si>
  <si>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</si>
  <si>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</si>
  <si>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</si>
  <si>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</si>
  <si>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</si>
  <si>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</si>
  <si>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</si>
  <si>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</si>
  <si>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</si>
  <si>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</si>
  <si>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</si>
  <si>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</si>
  <si>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</si>
  <si>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</si>
  <si>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</si>
  <si>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</si>
  <si>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</si>
  <si>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</si>
  <si>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</si>
  <si>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</si>
  <si>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</si>
  <si>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</si>
  <si>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</si>
  <si>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</si>
  <si>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</si>
  <si>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</si>
  <si>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</si>
  <si>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</si>
  <si>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</si>
  <si>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</si>
  <si>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</si>
  <si>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</si>
  <si>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</si>
  <si>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</si>
  <si>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</si>
  <si>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</si>
  <si>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</si>
  <si>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</si>
  <si>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</si>
  <si>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</si>
  <si>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</si>
  <si>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</si>
  <si>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</si>
  <si>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</si>
  <si>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</si>
  <si>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</si>
  <si>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</si>
  <si>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</si>
  <si>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</si>
  <si>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</si>
  <si>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</si>
  <si>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</si>
  <si>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</si>
  <si>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</si>
  <si>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</si>
  <si>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</si>
  <si>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</si>
  <si>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</si>
  <si>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</si>
  <si>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</si>
  <si>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</si>
  <si>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</si>
  <si>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</si>
  <si>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</si>
  <si>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</si>
  <si>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</si>
  <si>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</si>
  <si>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</si>
  <si>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</si>
  <si>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</si>
  <si>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</si>
  <si>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</si>
  <si>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</si>
  <si>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</si>
  <si>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</si>
  <si>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</si>
  <si>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</si>
  <si>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</si>
  <si>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</si>
  <si>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</si>
  <si>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</si>
  <si>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</si>
  <si>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</si>
  <si>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</si>
  <si>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</si>
  <si>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</si>
  <si>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</si>
  <si>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</si>
  <si>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</si>
  <si>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</si>
  <si>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</si>
  <si>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</si>
  <si>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</si>
  <si>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</si>
  <si>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</si>
  <si>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</si>
  <si>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</si>
  <si>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</si>
  <si>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</si>
  <si>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</si>
  <si>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</si>
  <si>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</si>
  <si>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</si>
  <si>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</si>
  <si>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</si>
  <si>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</si>
  <si>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</si>
  <si>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</si>
  <si>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</si>
  <si>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</si>
  <si>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</si>
  <si>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</si>
  <si>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</si>
  <si>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</si>
  <si>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</si>
  <si>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</si>
  <si>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</si>
  <si>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</si>
  <si>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</si>
  <si>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</si>
  <si>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</si>
  <si>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</si>
  <si>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</si>
  <si>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</si>
  <si>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</si>
  <si>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</si>
  <si>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</si>
  <si>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</si>
  <si>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</si>
  <si>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</si>
  <si>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</si>
  <si>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</si>
  <si>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</si>
  <si>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</si>
  <si>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</si>
  <si>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</si>
  <si>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</si>
  <si>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</si>
  <si>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</si>
  <si>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</si>
  <si>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</si>
  <si>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</si>
  <si>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</si>
  <si>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</si>
  <si>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</si>
  <si>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</si>
  <si>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</si>
  <si>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</si>
  <si>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</si>
  <si>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</si>
  <si>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</si>
  <si>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</si>
  <si>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</si>
  <si>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</si>
  <si>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</si>
  <si>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</si>
  <si>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</si>
  <si>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</si>
  <si>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</si>
  <si>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</si>
  <si>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</si>
  <si>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</si>
  <si>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</si>
  <si>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</si>
  <si>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</si>
  <si>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</si>
  <si>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</si>
  <si>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</si>
  <si>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</si>
  <si>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</si>
  <si>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</si>
  <si>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</si>
  <si>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</si>
  <si>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</si>
  <si>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</si>
  <si>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</si>
  <si>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</si>
  <si>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</si>
  <si>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</si>
  <si>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</si>
  <si>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</si>
  <si>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</si>
  <si>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</si>
  <si>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</si>
  <si>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</si>
  <si>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</si>
  <si>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</si>
  <si>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</si>
  <si>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</si>
  <si>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</si>
  <si>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</si>
  <si>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</si>
  <si>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</si>
  <si>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</si>
  <si>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</si>
  <si>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</si>
  <si>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</si>
  <si>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</si>
  <si>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</si>
  <si>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</si>
  <si>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</si>
  <si>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</si>
  <si>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</si>
  <si>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</si>
  <si>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</si>
  <si>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</si>
  <si>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</si>
  <si>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</si>
  <si>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</si>
  <si>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</si>
  <si>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</si>
  <si>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</si>
  <si>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</si>
  <si>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</si>
  <si>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</si>
  <si>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</si>
  <si>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</si>
  <si>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</si>
  <si>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</si>
  <si>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</si>
  <si>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</si>
  <si>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</si>
  <si>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</si>
  <si>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</si>
  <si>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</si>
  <si>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</si>
  <si>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</si>
  <si>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</si>
  <si>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</si>
  <si>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</si>
  <si>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</si>
  <si>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</si>
  <si>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</si>
  <si>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</si>
  <si>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</si>
  <si>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</si>
  <si>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</si>
  <si>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</si>
  <si>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</si>
  <si>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</si>
  <si>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</si>
  <si>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</si>
  <si>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</si>
  <si>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</si>
  <si>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</si>
  <si>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</si>
  <si>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</si>
  <si>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</si>
  <si>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</si>
  <si>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</si>
  <si>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</si>
  <si>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</si>
  <si>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</si>
  <si>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</si>
  <si>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</si>
  <si>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</si>
  <si>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</si>
  <si>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</si>
  <si>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</si>
  <si>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</si>
  <si>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</si>
  <si>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</si>
  <si>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</si>
  <si>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</si>
  <si>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</si>
  <si>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</si>
  <si>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</si>
  <si>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</si>
  <si>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</si>
  <si>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</si>
  <si>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</si>
  <si>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</si>
  <si>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</si>
  <si>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</si>
  <si>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</si>
  <si>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</si>
  <si>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</si>
  <si>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</si>
  <si>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</si>
  <si>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</si>
  <si>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</si>
  <si>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</si>
  <si>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</si>
  <si>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</si>
  <si>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</si>
  <si>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</si>
  <si>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</si>
  <si>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</si>
  <si>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</si>
  <si>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</si>
  <si>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</si>
  <si>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</si>
  <si>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</si>
  <si>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</si>
  <si>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</si>
  <si>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</si>
  <si>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</si>
  <si>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</si>
  <si>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</si>
  <si>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</si>
  <si>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</si>
  <si>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</si>
  <si>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</si>
  <si>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</si>
  <si>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</si>
  <si>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</si>
  <si>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</si>
  <si>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</si>
  <si>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</si>
  <si>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</si>
  <si>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</si>
  <si>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</si>
  <si>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</si>
  <si>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</si>
  <si>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</si>
  <si>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</si>
  <si>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</si>
  <si>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</si>
  <si>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</si>
  <si>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</si>
  <si>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</si>
  <si>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</si>
  <si>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</si>
  <si>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</si>
  <si>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</si>
  <si>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</si>
  <si>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</si>
  <si>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</si>
  <si>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</si>
  <si>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</si>
  <si>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</si>
  <si>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</si>
  <si>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</si>
  <si>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</si>
  <si>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</si>
  <si>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</si>
  <si>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</si>
  <si>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</si>
  <si>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</si>
  <si>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</si>
  <si>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</si>
  <si>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</si>
  <si>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</si>
  <si>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</si>
  <si>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</si>
  <si>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</si>
  <si>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</si>
  <si>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</si>
  <si>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</si>
  <si>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</si>
  <si>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</si>
  <si>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</si>
  <si>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</si>
  <si>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</si>
  <si>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</si>
  <si>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</si>
  <si>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</si>
  <si>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</si>
  <si>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</si>
  <si>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</si>
  <si>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</si>
  <si>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</si>
  <si>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</si>
  <si>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</si>
  <si>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</si>
  <si>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</si>
  <si>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</si>
  <si>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</si>
  <si>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</si>
  <si>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</si>
  <si>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</si>
  <si>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</si>
  <si>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</si>
  <si>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</si>
  <si>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</si>
  <si>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</si>
  <si>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</si>
  <si>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</si>
  <si>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</si>
  <si>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</si>
  <si>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</si>
  <si>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</si>
  <si>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</si>
  <si>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</si>
  <si>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</si>
  <si>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</si>
  <si>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</si>
  <si>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</si>
  <si>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</si>
  <si>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</si>
  <si>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</si>
  <si>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</si>
  <si>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</si>
  <si>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</si>
  <si>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</si>
  <si>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</si>
  <si>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</si>
  <si>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</si>
  <si>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</si>
  <si>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</si>
  <si>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</si>
  <si>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</si>
  <si>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</si>
  <si>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</si>
  <si>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</si>
  <si>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</si>
  <si>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</si>
  <si>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</si>
  <si>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</si>
  <si>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</si>
  <si>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</si>
  <si>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</si>
  <si>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</si>
  <si>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</si>
  <si>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</si>
  <si>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</si>
  <si>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</si>
  <si>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</si>
  <si>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</si>
  <si>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</si>
  <si>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</si>
  <si>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</si>
  <si>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</si>
  <si>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</si>
  <si>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</si>
  <si>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</si>
  <si>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</si>
  <si>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</si>
  <si>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</si>
  <si>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</si>
  <si>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</si>
  <si>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</si>
  <si>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</si>
  <si>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</si>
  <si>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</si>
  <si>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</si>
  <si>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</si>
  <si>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</si>
  <si>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</si>
  <si>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</si>
  <si>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</si>
  <si>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</si>
  <si>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</si>
  <si>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</si>
  <si>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</si>
  <si>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</si>
  <si>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</si>
  <si>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</si>
  <si>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</si>
  <si>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</si>
  <si>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</si>
  <si>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</si>
  <si>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</si>
  <si>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</si>
  <si>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</si>
  <si>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</si>
  <si>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</si>
  <si>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</si>
  <si>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</si>
  <si>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</si>
  <si>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</si>
  <si>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</si>
  <si>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</si>
  <si>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</si>
  <si>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</si>
  <si>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</si>
  <si>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</si>
  <si>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</si>
  <si>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</si>
  <si>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</si>
  <si>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</si>
  <si>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</si>
  <si>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</si>
  <si>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</si>
  <si>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</si>
  <si>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</si>
  <si>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</si>
  <si>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</si>
  <si>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</si>
  <si>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</si>
  <si>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</si>
  <si>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</si>
  <si>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</si>
  <si>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</si>
  <si>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</si>
  <si>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</si>
  <si>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</si>
  <si>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</si>
  <si>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</si>
  <si>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</si>
  <si>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</si>
  <si>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</si>
  <si>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</si>
  <si>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</si>
  <si>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</si>
  <si>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</si>
  <si>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</si>
  <si>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</si>
  <si>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</si>
  <si>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</si>
  <si>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</si>
  <si>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</si>
  <si>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</si>
  <si>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</si>
  <si>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</si>
  <si>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</si>
  <si>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</si>
  <si>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</si>
  <si>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</si>
  <si>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</si>
  <si>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</si>
  <si>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</si>
  <si>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</si>
  <si>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</si>
  <si>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</si>
  <si>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</si>
  <si>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</si>
  <si>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</si>
  <si>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</si>
  <si>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</si>
  <si>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</si>
  <si>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</si>
  <si>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</si>
  <si>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</si>
  <si>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</si>
  <si>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</si>
  <si>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</si>
  <si>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</si>
  <si>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</si>
  <si>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</si>
  <si>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</si>
  <si>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</si>
  <si>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</si>
  <si>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</si>
  <si>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</si>
  <si>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</si>
  <si>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</si>
  <si>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</si>
  <si>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</si>
  <si>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</si>
  <si>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</si>
  <si>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</si>
  <si>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</si>
  <si>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</si>
  <si>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</si>
  <si>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</si>
  <si>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</si>
  <si>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</si>
  <si>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</si>
  <si>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</si>
  <si>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</si>
  <si>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</si>
  <si>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</si>
  <si>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</si>
  <si>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</si>
  <si>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</si>
  <si>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</si>
  <si>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</si>
  <si>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</si>
  <si>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</si>
  <si>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</si>
  <si>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</si>
  <si>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</si>
  <si>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</si>
  <si>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</si>
  <si>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</si>
  <si>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</si>
  <si>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</si>
  <si>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</si>
  <si>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</si>
  <si>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</si>
  <si>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</si>
  <si>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</si>
  <si>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</si>
  <si>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</si>
  <si>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</si>
  <si>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</si>
  <si>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</si>
  <si>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</si>
  <si>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</si>
  <si>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</si>
  <si>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</si>
  <si>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</si>
  <si>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</si>
  <si>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</si>
  <si>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</si>
  <si>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</si>
  <si>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</si>
  <si>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</si>
  <si>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</si>
  <si>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</si>
  <si>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</si>
  <si>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</si>
  <si>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</si>
  <si>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</si>
  <si>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</si>
  <si>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</si>
  <si>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</si>
  <si>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</si>
  <si>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</si>
  <si>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</si>
  <si>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</si>
  <si>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</si>
  <si>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</si>
  <si>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</si>
  <si>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</si>
  <si>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</si>
  <si>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</si>
  <si>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</si>
  <si>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</si>
  <si>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</si>
  <si>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</si>
  <si>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</si>
  <si>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</si>
  <si>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</si>
  <si>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</si>
  <si>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</si>
  <si>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</si>
  <si>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</si>
  <si>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</si>
  <si>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</si>
  <si>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</si>
  <si>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</si>
  <si>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</si>
  <si>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</si>
  <si>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</si>
  <si>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</si>
  <si>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</si>
  <si>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</si>
  <si>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</si>
  <si>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</si>
  <si>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</si>
  <si>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</si>
  <si>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</si>
  <si>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</si>
  <si>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</si>
  <si>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</si>
  <si>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</si>
  <si>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</si>
  <si>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</si>
  <si>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</si>
  <si>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</si>
  <si>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</si>
  <si>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</si>
  <si>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</si>
  <si>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</si>
  <si>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</si>
  <si>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</si>
  <si>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</si>
  <si>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</si>
  <si>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</si>
  <si>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</si>
  <si>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</si>
  <si>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</si>
  <si>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</si>
  <si>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</si>
  <si>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</si>
  <si>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</si>
  <si>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</si>
  <si>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</si>
  <si>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</si>
  <si>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</si>
  <si>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</si>
  <si>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</si>
  <si>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</si>
  <si>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</si>
  <si>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</si>
  <si>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</si>
  <si>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</si>
  <si>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</si>
  <si>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</si>
  <si>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</si>
  <si>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</si>
  <si>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</si>
  <si>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</si>
  <si>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</si>
  <si>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</si>
  <si>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</si>
  <si>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</si>
  <si>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</si>
  <si>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</si>
  <si>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</si>
  <si>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</si>
  <si>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</si>
  <si>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</si>
  <si>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</si>
  <si>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</si>
  <si>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</si>
  <si>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</si>
  <si>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</si>
  <si>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</si>
  <si>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</si>
  <si>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</si>
  <si>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</si>
  <si>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</si>
  <si>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</si>
  <si>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</si>
  <si>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</si>
  <si>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</si>
  <si>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</si>
  <si>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</si>
  <si>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</si>
  <si>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</si>
  <si>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</si>
  <si>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</si>
  <si>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</si>
  <si>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</si>
  <si>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</si>
  <si>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</si>
  <si>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</si>
  <si>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</si>
  <si>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</si>
  <si>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</si>
  <si>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</si>
  <si>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</si>
  <si>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</si>
  <si>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</si>
  <si>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</si>
  <si>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</si>
  <si>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</si>
  <si>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</si>
  <si>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</si>
  <si>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</si>
  <si>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</si>
  <si>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</si>
  <si>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</si>
  <si>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</si>
  <si>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</si>
  <si>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</si>
  <si>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</si>
  <si>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</si>
  <si>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</si>
  <si>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</si>
  <si>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</si>
  <si>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</si>
  <si>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</si>
  <si>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</si>
  <si>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</si>
  <si>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</si>
  <si>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</si>
  <si>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</si>
  <si>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</si>
  <si>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</si>
  <si>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</si>
  <si>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</si>
  <si>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</si>
  <si>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</si>
  <si>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</si>
  <si>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</si>
  <si>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</si>
  <si>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</si>
  <si>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</si>
  <si>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</si>
  <si>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</si>
  <si>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</si>
  <si>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</si>
  <si>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</si>
  <si>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</si>
  <si>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</si>
  <si>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</si>
  <si>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</si>
  <si>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</si>
  <si>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</si>
  <si>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</si>
  <si>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</si>
  <si>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</si>
  <si>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</si>
  <si>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</si>
  <si>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</si>
  <si>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</si>
  <si>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</si>
  <si>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</si>
  <si>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</si>
  <si>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</si>
  <si>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</si>
  <si>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</si>
  <si>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</si>
  <si>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</si>
  <si>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</si>
  <si>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</si>
  <si>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</si>
  <si>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</si>
  <si>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</si>
  <si>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</si>
  <si>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</si>
  <si>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</si>
  <si>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</si>
  <si>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</si>
  <si>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</si>
  <si>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</si>
  <si>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</si>
  <si>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</si>
  <si>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</si>
  <si>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</si>
  <si>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</si>
  <si>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</si>
  <si>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</si>
  <si>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</si>
  <si>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</si>
  <si>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</si>
  <si>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</si>
  <si>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</si>
  <si>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</si>
  <si>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</si>
  <si>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</si>
  <si>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</si>
  <si>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</si>
  <si>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</si>
  <si>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</si>
  <si>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</si>
  <si>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</si>
  <si>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</si>
  <si>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</si>
  <si>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</si>
  <si>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</si>
  <si>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</si>
  <si>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</si>
  <si>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</si>
  <si>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</si>
  <si>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</si>
  <si>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</si>
  <si>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</si>
  <si>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</si>
  <si>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</si>
  <si>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</si>
  <si>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</si>
  <si>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</si>
  <si>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</si>
  <si>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</si>
  <si>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</si>
  <si>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</si>
  <si>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</si>
  <si>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</si>
  <si>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</si>
  <si>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</si>
  <si>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</si>
  <si>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</si>
  <si>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</si>
  <si>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</si>
  <si>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</si>
  <si>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</si>
  <si>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</si>
  <si>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</si>
  <si>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</si>
  <si>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</si>
  <si>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</si>
  <si>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</si>
  <si>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</si>
  <si>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</si>
  <si>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</si>
  <si>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</si>
  <si>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</si>
  <si>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</si>
  <si>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</si>
  <si>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</si>
  <si>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</si>
  <si>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</si>
  <si>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</si>
  <si>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</si>
  <si>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</si>
  <si>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</si>
  <si>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</si>
  <si>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</si>
  <si>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</si>
  <si>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</si>
  <si>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</si>
  <si>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</si>
  <si>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</si>
  <si>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</si>
  <si>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</si>
  <si>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</si>
  <si>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</si>
  <si>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</si>
  <si>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</si>
  <si>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</si>
  <si>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</si>
  <si>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</si>
  <si>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</si>
  <si>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</si>
  <si>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</si>
  <si>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</si>
  <si>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</si>
  <si>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</si>
  <si>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</si>
  <si>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</si>
  <si>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</si>
  <si>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</si>
  <si>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</si>
  <si>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</si>
  <si>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</si>
  <si>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</si>
  <si>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</si>
  <si>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</si>
  <si>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</si>
  <si>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</si>
  <si>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</si>
  <si>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</si>
  <si>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</si>
  <si>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</si>
  <si>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</si>
  <si>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</si>
  <si>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</si>
  <si>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</si>
  <si>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</si>
  <si>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</si>
  <si>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</si>
  <si>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</si>
  <si>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</si>
  <si>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</si>
  <si>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</si>
  <si>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</si>
  <si>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</si>
  <si>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</si>
  <si>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</si>
  <si>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</si>
  <si>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</si>
  <si>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</si>
  <si>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</si>
  <si>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</si>
  <si>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</si>
  <si>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</si>
  <si>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</si>
  <si>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</si>
  <si>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</si>
  <si>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</si>
  <si>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</si>
  <si>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</si>
  <si>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</si>
  <si>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</si>
  <si>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</si>
  <si>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</si>
  <si>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</si>
  <si>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</si>
  <si>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</si>
  <si>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</si>
  <si>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</si>
  <si>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</si>
  <si>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</si>
  <si>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</si>
  <si>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</si>
  <si>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</si>
  <si>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</si>
  <si>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</si>
  <si>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</si>
  <si>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</si>
  <si>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</si>
  <si>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</si>
  <si>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</si>
  <si>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</si>
  <si>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</si>
  <si>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</si>
  <si>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</si>
  <si>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</si>
  <si>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</si>
  <si>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</si>
  <si>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</si>
  <si>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</si>
  <si>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</si>
  <si>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</si>
  <si>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</si>
  <si>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</si>
  <si>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</si>
  <si>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</si>
  <si>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</si>
  <si>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</si>
  <si>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</si>
  <si>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</si>
  <si>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</si>
  <si>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</si>
  <si>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</si>
  <si>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</si>
  <si>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</si>
  <si>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</si>
  <si>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</si>
  <si>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</si>
  <si>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</si>
  <si>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</si>
  <si>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</si>
  <si>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</si>
  <si>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</si>
  <si>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</si>
  <si>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</si>
  <si>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</si>
  <si>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</si>
  <si>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</si>
  <si>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</si>
  <si>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</si>
  <si>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</si>
  <si>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</si>
  <si>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</si>
  <si>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</si>
  <si>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</si>
  <si>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</si>
  <si>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</si>
  <si>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</si>
  <si>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</si>
  <si>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</si>
  <si>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</si>
  <si>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</si>
  <si>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</si>
  <si>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</si>
  <si>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</si>
  <si>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</si>
  <si>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</si>
  <si>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</si>
  <si>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</si>
  <si>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</si>
  <si>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</si>
  <si>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</si>
  <si>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</si>
  <si>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</si>
  <si>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</si>
  <si>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</si>
  <si>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</si>
  <si>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</si>
  <si>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</si>
  <si>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</si>
  <si>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</si>
  <si>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</si>
  <si>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</si>
  <si>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</si>
  <si>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</si>
  <si>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</si>
  <si>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</si>
  <si>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</si>
  <si>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</si>
  <si>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</si>
  <si>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</si>
  <si>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</si>
  <si>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</si>
  <si>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</si>
  <si>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</si>
  <si>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</si>
  <si>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</si>
  <si>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</si>
  <si>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</si>
  <si>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</si>
  <si>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</si>
  <si>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</si>
  <si>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</si>
  <si>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</si>
  <si>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</si>
  <si>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</si>
  <si>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</si>
  <si>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</si>
  <si>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</si>
  <si>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</si>
  <si>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</si>
  <si>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</si>
  <si>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</si>
  <si>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</si>
  <si>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</si>
  <si>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</si>
  <si>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</si>
  <si>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</si>
  <si>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</si>
  <si>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</si>
  <si>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</si>
  <si>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</si>
  <si>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</si>
  <si>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</si>
  <si>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</si>
  <si>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</si>
  <si>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</si>
  <si>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</si>
  <si>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</si>
  <si>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</si>
  <si>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</si>
  <si>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</si>
  <si>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</si>
  <si>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</si>
  <si>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</si>
  <si>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</si>
  <si>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</si>
  <si>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</si>
  <si>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</si>
  <si>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</si>
  <si>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</si>
  <si>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</si>
  <si>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</si>
  <si>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</si>
  <si>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</si>
  <si>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</si>
  <si>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</si>
  <si>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</si>
  <si>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</si>
  <si>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</si>
  <si>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</si>
  <si>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</si>
  <si>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</si>
  <si>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</si>
  <si>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</si>
  <si>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</si>
  <si>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</si>
  <si>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</si>
  <si>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</si>
  <si>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</si>
  <si>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</si>
  <si>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</si>
  <si>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</si>
  <si>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</si>
  <si>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</si>
  <si>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</si>
  <si>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</si>
  <si>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</si>
  <si>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</si>
  <si>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</si>
  <si>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</si>
  <si>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</si>
  <si>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</si>
  <si>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</si>
  <si>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</si>
  <si>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</si>
  <si>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</si>
  <si>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</si>
  <si>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</si>
  <si>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</si>
  <si>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</si>
  <si>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</si>
  <si>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</si>
  <si>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</si>
  <si>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</si>
  <si>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</si>
  <si>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</si>
  <si>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</si>
  <si>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</si>
  <si>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</si>
  <si>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</si>
  <si>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</si>
  <si>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</si>
  <si>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</si>
  <si>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</si>
  <si>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</si>
  <si>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</si>
  <si>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</si>
  <si>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</si>
  <si>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</si>
  <si>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</si>
  <si>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</si>
  <si>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</si>
  <si>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</si>
  <si>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</si>
  <si>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</si>
  <si>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</si>
  <si>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</si>
  <si>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</si>
  <si>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</si>
  <si>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</si>
  <si>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</si>
  <si>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</si>
  <si>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</si>
  <si>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</si>
  <si>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</si>
  <si>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</si>
  <si>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</si>
  <si>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</si>
  <si>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</si>
  <si>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</si>
  <si>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</si>
  <si>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</si>
  <si>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</si>
  <si>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</si>
  <si>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</si>
  <si>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</si>
  <si>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</si>
  <si>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</si>
  <si>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</si>
  <si>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</si>
  <si>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</si>
  <si>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</si>
  <si>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</si>
  <si>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</si>
  <si>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</si>
  <si>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</si>
  <si>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</si>
  <si>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</si>
  <si>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</si>
  <si>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</si>
  <si>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</si>
  <si>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</si>
  <si>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</si>
  <si>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</si>
  <si>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</si>
  <si>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</si>
  <si>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</si>
  <si>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</si>
  <si>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</si>
  <si>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</si>
  <si>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</si>
  <si>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</si>
  <si>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</si>
  <si>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</si>
  <si>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</si>
  <si>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</si>
  <si>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</si>
  <si>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</si>
  <si>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</si>
  <si>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</si>
  <si>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</si>
  <si>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</si>
  <si>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</si>
  <si>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</si>
  <si>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</si>
  <si>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</si>
  <si>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</si>
  <si>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</si>
  <si>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</si>
  <si>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</si>
  <si>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</si>
  <si>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</si>
  <si>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</si>
  <si>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</si>
  <si>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</si>
  <si>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</si>
  <si>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</si>
  <si>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</si>
  <si>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</si>
  <si>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</si>
  <si>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</si>
  <si>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</si>
  <si>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</si>
  <si>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</si>
  <si>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</si>
  <si>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</si>
  <si>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</si>
  <si>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</si>
  <si>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</si>
  <si>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</si>
  <si>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</si>
  <si>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</si>
  <si>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</si>
  <si>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</si>
  <si>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</si>
  <si>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</si>
  <si>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</si>
  <si>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</si>
  <si>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</si>
  <si>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</si>
  <si>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</si>
  <si>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</si>
  <si>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</si>
  <si>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</si>
  <si>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</si>
  <si>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</si>
  <si>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</si>
  <si>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</si>
  <si>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</si>
  <si>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</si>
  <si>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</si>
  <si>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</si>
  <si>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</si>
  <si>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</si>
  <si>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</si>
  <si>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</si>
  <si>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</si>
  <si>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</si>
  <si>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</si>
  <si>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</si>
  <si>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</si>
  <si>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</si>
  <si>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</si>
  <si>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</si>
  <si>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</si>
  <si>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</si>
  <si>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</si>
  <si>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</si>
  <si>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</si>
  <si>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</si>
  <si>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</si>
  <si>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</si>
  <si>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</si>
  <si>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</si>
  <si>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</si>
  <si>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</si>
  <si>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</si>
  <si>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</si>
  <si>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</si>
  <si>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</si>
  <si>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</si>
  <si>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</si>
  <si>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</si>
  <si>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</si>
  <si>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</si>
  <si>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</si>
  <si>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</si>
  <si>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</si>
  <si>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</si>
  <si>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</si>
  <si>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</si>
  <si>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</si>
  <si>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</si>
  <si>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</si>
  <si>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</si>
  <si>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</si>
  <si>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</si>
  <si>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</si>
  <si>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</si>
  <si>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</si>
  <si>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</si>
  <si>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</si>
  <si>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</si>
  <si>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</si>
  <si>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</si>
  <si>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</si>
  <si>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</si>
  <si>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</si>
  <si>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</si>
  <si>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</si>
  <si>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</si>
  <si>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</si>
  <si>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</si>
  <si>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</si>
  <si>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</si>
  <si>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</si>
  <si>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</si>
  <si>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</si>
  <si>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</si>
  <si>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</si>
  <si>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</si>
  <si>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</si>
  <si>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</si>
  <si>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</si>
  <si>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</si>
  <si>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</si>
  <si>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</si>
  <si>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</si>
  <si>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</si>
  <si>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</si>
  <si>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</si>
  <si>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</si>
  <si>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</si>
  <si>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</si>
  <si>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</si>
  <si>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</si>
  <si>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</si>
  <si>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</si>
  <si>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</si>
  <si>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</si>
  <si>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</si>
  <si>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</si>
  <si>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</si>
  <si>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</si>
  <si>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</si>
  <si>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</si>
  <si>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</si>
  <si>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</si>
  <si>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</si>
  <si>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</si>
  <si>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</si>
  <si>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</si>
  <si>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</si>
  <si>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</si>
  <si>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</si>
  <si>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</si>
  <si>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</si>
  <si>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</si>
  <si>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</si>
  <si>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</si>
  <si>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</si>
  <si>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</si>
  <si>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</si>
  <si>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</si>
  <si>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</si>
  <si>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</si>
  <si>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</si>
  <si>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</si>
  <si>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</si>
  <si>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</si>
  <si>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</si>
  <si>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</si>
  <si>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</si>
  <si>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</si>
  <si>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</si>
  <si>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</si>
  <si>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</si>
  <si>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</si>
  <si>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</si>
  <si>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</si>
  <si>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</si>
  <si>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</si>
  <si>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</si>
  <si>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</si>
  <si>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</si>
  <si>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</si>
  <si>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</si>
  <si>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</si>
  <si>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</si>
  <si>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</si>
  <si>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</si>
  <si>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</si>
  <si>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</si>
  <si>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</si>
  <si>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</si>
  <si>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</si>
  <si>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</si>
  <si>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</si>
  <si>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</si>
  <si>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</si>
  <si>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</si>
  <si>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</si>
  <si>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</si>
  <si>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</si>
  <si>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</si>
  <si>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</si>
  <si>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</si>
  <si>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</si>
  <si>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</si>
  <si>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</si>
  <si>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</si>
  <si>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</si>
  <si>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</si>
  <si>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</si>
  <si>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</si>
  <si>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</si>
  <si>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</si>
  <si>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</si>
  <si>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</si>
  <si>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</si>
  <si>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</si>
  <si>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</si>
  <si>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</si>
  <si>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</si>
  <si>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</si>
  <si>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</si>
  <si>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</si>
  <si>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</si>
  <si>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</si>
  <si>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</si>
  <si>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</si>
  <si>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</si>
  <si>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</si>
  <si>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</si>
  <si>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</si>
  <si>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</si>
  <si>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</si>
  <si>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</si>
  <si>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</si>
  <si>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</si>
  <si>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</si>
  <si>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</si>
  <si>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</si>
  <si>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</si>
  <si>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</si>
  <si>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</si>
  <si>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</si>
  <si>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</si>
  <si>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</si>
  <si>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</si>
  <si>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</si>
  <si>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</si>
  <si>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</si>
  <si>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</si>
  <si>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</si>
  <si>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</si>
  <si>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</si>
  <si>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</si>
  <si>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</si>
  <si>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</si>
  <si>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</si>
  <si>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</si>
  <si>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</si>
  <si>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</si>
  <si>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</si>
  <si>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</si>
  <si>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</si>
  <si>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</si>
  <si>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</si>
  <si>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</si>
  <si>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</si>
  <si>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</si>
  <si>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</si>
  <si>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</si>
  <si>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</si>
  <si>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</si>
  <si>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</si>
  <si>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</si>
  <si>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</si>
  <si>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</si>
  <si>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</si>
  <si>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</si>
  <si>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</si>
  <si>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</si>
  <si>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</si>
  <si>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</si>
  <si>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</si>
  <si>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</si>
  <si>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</si>
  <si>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</si>
  <si>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</si>
  <si>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</si>
  <si>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</si>
  <si>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</si>
  <si>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</si>
  <si>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</si>
  <si>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</si>
  <si>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</si>
  <si>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</si>
  <si>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</si>
  <si>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</si>
  <si>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</si>
  <si>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</si>
  <si>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</si>
  <si>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</si>
  <si>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</si>
  <si>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</si>
  <si>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</si>
  <si>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</si>
  <si>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</si>
  <si>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</si>
  <si>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</si>
  <si>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</si>
  <si>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</si>
  <si>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</si>
  <si>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</si>
  <si>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</si>
  <si>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</si>
  <si>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</si>
  <si>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</si>
  <si>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</si>
  <si>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</si>
  <si>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</si>
  <si>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</si>
  <si>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</si>
  <si>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</si>
  <si>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</si>
  <si>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</si>
  <si>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</si>
  <si>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</si>
  <si>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</si>
  <si>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</si>
  <si>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</si>
  <si>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</si>
  <si>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</si>
  <si>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</si>
  <si>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</si>
  <si>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</si>
  <si>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</si>
  <si>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</si>
  <si>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</si>
  <si>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</si>
  <si>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</si>
  <si>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</si>
  <si>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</si>
  <si>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</si>
  <si>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</si>
  <si>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</si>
  <si>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</si>
  <si>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</si>
  <si>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</si>
  <si>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</si>
  <si>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</si>
  <si>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</si>
  <si>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</si>
  <si>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</si>
  <si>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</si>
  <si>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</si>
  <si>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</si>
  <si>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</si>
  <si>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</si>
  <si>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</si>
  <si>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</si>
  <si>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</si>
  <si>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</si>
  <si>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</si>
  <si>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</si>
  <si>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</si>
  <si>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</si>
  <si>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</si>
  <si>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</si>
  <si>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</si>
  <si>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</si>
  <si>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</si>
  <si>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</si>
  <si>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</si>
  <si>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</si>
  <si>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</si>
  <si>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</si>
  <si>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</si>
  <si>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</si>
  <si>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</si>
  <si>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</si>
  <si>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</si>
  <si>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</si>
  <si>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</si>
  <si>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</si>
  <si>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</si>
  <si>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</si>
  <si>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</si>
  <si>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</si>
  <si>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</si>
  <si>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</si>
  <si>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</si>
  <si>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</si>
  <si>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</si>
  <si>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</si>
  <si>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</si>
  <si>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</si>
  <si>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</si>
  <si>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</si>
  <si>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</si>
  <si>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</si>
  <si>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</si>
  <si>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</si>
  <si>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</si>
  <si>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</si>
  <si>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</si>
  <si>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</si>
  <si>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</si>
  <si>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</si>
  <si>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</si>
  <si>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</si>
  <si>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</si>
  <si>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</si>
  <si>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</si>
  <si>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</si>
  <si>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</si>
  <si>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</si>
  <si>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</si>
  <si>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</si>
  <si>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</si>
  <si>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</si>
  <si>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</si>
  <si>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</si>
  <si>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</si>
  <si>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</si>
  <si>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</si>
  <si>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</si>
  <si>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</si>
  <si>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</si>
  <si>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</si>
  <si>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</si>
  <si>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</si>
  <si>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</si>
  <si>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</si>
  <si>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</si>
  <si>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</si>
  <si>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</si>
  <si>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</si>
  <si>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</si>
  <si>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</si>
  <si>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</si>
  <si>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</si>
  <si>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</si>
  <si>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</si>
  <si>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</si>
  <si>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</si>
  <si>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</si>
  <si>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</si>
  <si>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</si>
  <si>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</si>
  <si>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</si>
  <si>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</si>
  <si>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</si>
  <si>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</si>
  <si>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</si>
  <si>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</si>
  <si>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</si>
  <si>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</si>
  <si>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</si>
  <si>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</si>
  <si>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</si>
  <si>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</si>
  <si>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</si>
  <si>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</si>
  <si>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</si>
  <si>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</si>
  <si>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</si>
  <si>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</si>
  <si>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</si>
  <si>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</si>
  <si>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</si>
  <si>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</si>
  <si>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</si>
  <si>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</si>
  <si>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</si>
  <si>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</si>
  <si>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</si>
  <si>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</si>
  <si>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</si>
  <si>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</si>
  <si>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</si>
  <si>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</si>
  <si>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</si>
  <si>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</si>
  <si>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</si>
  <si>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</si>
  <si>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</si>
  <si>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</si>
  <si>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</si>
  <si>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</si>
  <si>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</si>
  <si>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</si>
  <si>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</si>
  <si>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</si>
  <si>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</si>
  <si>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</si>
  <si>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</si>
  <si>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</si>
  <si>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</si>
  <si>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</si>
  <si>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</si>
  <si>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</si>
  <si>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</si>
  <si>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</si>
  <si>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</si>
  <si>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</si>
  <si>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</si>
  <si>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</si>
  <si>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</si>
  <si>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</si>
  <si>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</si>
  <si>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</si>
  <si>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</si>
  <si>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</si>
  <si>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</si>
  <si>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</si>
  <si>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</si>
  <si>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</si>
  <si>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</si>
  <si>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</si>
  <si>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</si>
  <si>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</si>
  <si>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</si>
  <si>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</si>
  <si>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</si>
  <si>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</si>
  <si>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</si>
  <si>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</si>
  <si>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</si>
  <si>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</si>
  <si>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</si>
  <si>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</si>
  <si>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</si>
  <si>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</si>
  <si>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</si>
  <si>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</si>
  <si>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</si>
  <si>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</si>
  <si>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</si>
  <si>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</si>
  <si>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</si>
  <si>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</si>
  <si>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</si>
  <si>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</si>
  <si>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</si>
  <si>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</si>
  <si>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</si>
  <si>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</si>
  <si>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</si>
  <si>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</si>
  <si>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</si>
  <si>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</si>
  <si>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</si>
  <si>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</si>
  <si>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</si>
  <si>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</si>
  <si>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</si>
  <si>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</si>
  <si>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</si>
  <si>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</si>
  <si>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</si>
  <si>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</si>
  <si>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</si>
  <si>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</si>
  <si>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</si>
  <si>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</si>
  <si>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</si>
  <si>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</si>
  <si>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</si>
  <si>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</si>
  <si>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</si>
  <si>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</si>
  <si>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</si>
  <si>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</si>
  <si>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</si>
  <si>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</si>
  <si>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</si>
  <si>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</si>
  <si>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</si>
  <si>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</si>
  <si>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</si>
  <si>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</si>
  <si>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</si>
  <si>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</si>
  <si>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</si>
  <si>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</si>
  <si>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</si>
  <si>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</si>
  <si>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</si>
  <si>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</si>
  <si>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</si>
  <si>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</si>
  <si>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</si>
  <si>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</si>
  <si>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</si>
  <si>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</si>
  <si>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</si>
  <si>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</si>
  <si>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</si>
  <si>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</si>
  <si>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</si>
  <si>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</si>
  <si>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</si>
  <si>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</si>
  <si>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</si>
  <si>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</si>
  <si>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</si>
  <si>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</si>
  <si>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</si>
  <si>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</si>
  <si>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</si>
  <si>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</si>
  <si>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</si>
  <si>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</si>
  <si>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</si>
  <si>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</si>
  <si>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</si>
  <si>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</si>
  <si>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</si>
  <si>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</si>
  <si>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</si>
  <si>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</si>
  <si>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</si>
  <si>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</si>
  <si>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</si>
  <si>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</si>
  <si>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</si>
  <si>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</si>
  <si>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</si>
  <si>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</si>
  <si>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</si>
  <si>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</si>
  <si>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</si>
  <si>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</si>
  <si>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</si>
  <si>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</si>
  <si>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</si>
  <si>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</si>
  <si>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</si>
  <si>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</si>
  <si>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</si>
  <si>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</si>
  <si>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</si>
  <si>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</si>
  <si>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</si>
  <si>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</si>
  <si>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</si>
  <si>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</si>
  <si>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</si>
  <si>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</si>
  <si>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</si>
  <si>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</si>
  <si>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</si>
  <si>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</si>
  <si>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</si>
  <si>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</si>
  <si>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</si>
  <si>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</si>
  <si>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</si>
  <si>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</si>
  <si>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</si>
  <si>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</si>
  <si>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</si>
  <si>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</si>
  <si>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</si>
  <si>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</si>
  <si>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</si>
  <si>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</si>
  <si>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</si>
  <si>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</si>
  <si>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</si>
  <si>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</si>
  <si>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</si>
  <si>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</si>
  <si>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</si>
  <si>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</si>
  <si>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</si>
  <si>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</si>
  <si>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</si>
  <si>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</si>
  <si>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</si>
  <si>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</si>
  <si>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</si>
  <si>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</si>
  <si>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</si>
  <si>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</si>
  <si>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</si>
  <si>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</si>
  <si>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</si>
  <si>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</si>
  <si>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</si>
  <si>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</si>
  <si>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</si>
  <si>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</si>
  <si>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</si>
  <si>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</si>
  <si>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</si>
  <si>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</si>
  <si>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</si>
  <si>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</si>
  <si>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</si>
  <si>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</si>
  <si>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</si>
  <si>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</si>
  <si>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</si>
  <si>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</si>
  <si>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</si>
  <si>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</si>
  <si>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</si>
  <si>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</si>
  <si>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</si>
  <si>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</si>
  <si>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</si>
  <si>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</si>
  <si>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</si>
  <si>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</si>
  <si>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</si>
  <si>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</si>
  <si>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</si>
  <si>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</si>
  <si>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</si>
  <si>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</si>
  <si>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</si>
  <si>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</si>
  <si>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</si>
  <si>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</si>
  <si>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</si>
  <si>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</si>
  <si>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</si>
  <si>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</si>
  <si>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</si>
  <si>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</si>
  <si>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</si>
  <si>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</si>
  <si>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</si>
  <si>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</si>
  <si>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</si>
  <si>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</si>
  <si>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</si>
  <si>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</si>
  <si>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</si>
  <si>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</si>
  <si>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</si>
  <si>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</si>
  <si>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</si>
  <si>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</si>
  <si>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</si>
  <si>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</si>
  <si>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</si>
  <si>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</si>
  <si>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</si>
  <si>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</si>
  <si>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</si>
  <si>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</si>
  <si>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</si>
  <si>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</si>
  <si>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</si>
  <si>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</si>
  <si>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</si>
  <si>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</si>
  <si>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</si>
  <si>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</si>
  <si>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</si>
  <si>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</si>
  <si>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</si>
  <si>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</si>
  <si>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</si>
  <si>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</si>
  <si>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</si>
  <si>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</si>
  <si>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</si>
  <si>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</si>
  <si>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</si>
  <si>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</si>
  <si>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</si>
  <si>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</si>
  <si>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</si>
  <si>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</si>
  <si>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</si>
  <si>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</si>
  <si>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</si>
  <si>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</si>
  <si>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</si>
  <si>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</si>
  <si>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</si>
  <si>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</si>
  <si>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</si>
  <si>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</si>
  <si>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</si>
  <si>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</si>
  <si>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</si>
  <si>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</si>
  <si>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</si>
  <si>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</si>
  <si>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</si>
  <si>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</si>
  <si>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</si>
  <si>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</si>
  <si>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</si>
  <si>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</si>
  <si>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</si>
  <si>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</si>
  <si>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</si>
  <si>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</si>
  <si>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</si>
  <si>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</si>
  <si>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</si>
  <si>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</si>
  <si>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</si>
  <si>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</si>
  <si>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</si>
  <si>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</si>
  <si>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</si>
  <si>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</si>
  <si>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</si>
  <si>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</si>
  <si>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</si>
  <si>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</si>
  <si>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</si>
  <si>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</si>
  <si>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</si>
  <si>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</si>
  <si>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</si>
  <si>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</si>
  <si>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</si>
  <si>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</si>
  <si>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</si>
  <si>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</si>
  <si>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</si>
  <si>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</si>
  <si>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</si>
  <si>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</si>
  <si>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</si>
  <si>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</si>
  <si>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</si>
  <si>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</si>
  <si>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</si>
  <si>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</si>
  <si>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</si>
  <si>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</si>
  <si>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</si>
  <si>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</si>
  <si>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</si>
  <si>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</si>
  <si>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</si>
  <si>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</si>
  <si>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</si>
  <si>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</si>
  <si>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</si>
  <si>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</si>
  <si>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</si>
  <si>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</si>
  <si>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</si>
  <si>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</si>
  <si>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</si>
  <si>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</si>
  <si>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</si>
  <si>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</si>
  <si>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</si>
  <si>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</si>
  <si>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</si>
  <si>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</si>
  <si>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</si>
  <si>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</si>
  <si>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</si>
  <si>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</si>
  <si>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</si>
  <si>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</si>
  <si>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</si>
  <si>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</si>
  <si>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</si>
  <si>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</si>
  <si>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</si>
  <si>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</si>
  <si>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</si>
  <si>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</si>
  <si>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</si>
  <si>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</si>
  <si>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</si>
  <si>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</si>
  <si>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</si>
  <si>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</si>
  <si>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</si>
  <si>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</si>
  <si>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</si>
  <si>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</si>
  <si>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</si>
  <si>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</si>
  <si>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</si>
  <si>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</si>
  <si>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</si>
  <si>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</si>
  <si>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</si>
  <si>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</si>
  <si>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</si>
  <si>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</si>
  <si>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</si>
  <si>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</si>
  <si>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</si>
  <si>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</si>
  <si>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</si>
  <si>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</si>
  <si>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</si>
  <si>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</si>
  <si>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</si>
  <si>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</si>
  <si>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</si>
  <si>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</si>
  <si>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</si>
  <si>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</si>
  <si>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</si>
  <si>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</si>
  <si>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</si>
  <si>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</si>
  <si>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</si>
  <si>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</si>
  <si>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</si>
  <si>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</si>
  <si>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</si>
  <si>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</si>
  <si>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</si>
  <si>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</si>
  <si>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</si>
  <si>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</si>
  <si>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</si>
  <si>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</si>
  <si>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</si>
  <si>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</si>
  <si>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</si>
  <si>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</si>
  <si>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</si>
  <si>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</si>
  <si>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</si>
  <si>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</si>
  <si>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</si>
  <si>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</si>
  <si>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</si>
  <si>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</si>
  <si>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</si>
  <si>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</si>
  <si>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</si>
  <si>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</si>
  <si>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</si>
  <si>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</si>
  <si>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</si>
  <si>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</si>
  <si>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</si>
  <si>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</si>
  <si>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</si>
  <si>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</si>
  <si>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</si>
  <si>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</si>
  <si>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</si>
  <si>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</si>
  <si>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</si>
  <si>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</si>
  <si>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</si>
  <si>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</si>
  <si>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</si>
  <si>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</si>
  <si>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</si>
  <si>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</si>
  <si>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</si>
  <si>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</si>
  <si>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</si>
  <si>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</si>
  <si>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</si>
  <si>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</si>
  <si>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</si>
  <si>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</si>
  <si>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</si>
  <si>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</si>
  <si>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</si>
  <si>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</si>
  <si>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</si>
  <si>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</si>
  <si>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</si>
  <si>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</si>
  <si>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</si>
  <si>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</si>
  <si>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</si>
  <si>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</si>
  <si>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</si>
  <si>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</si>
  <si>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</si>
  <si>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</si>
  <si>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</si>
  <si>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</si>
  <si>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</si>
  <si>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</si>
  <si>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</si>
  <si>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</si>
  <si>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</si>
  <si>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</si>
  <si>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</si>
  <si>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</si>
  <si>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</si>
  <si>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</si>
  <si>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</si>
  <si>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</si>
  <si>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</si>
  <si>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</si>
  <si>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</si>
  <si>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</si>
  <si>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</si>
  <si>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</si>
  <si>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</si>
  <si>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</si>
  <si>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</si>
  <si>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</si>
  <si>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</si>
  <si>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</si>
  <si>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</si>
  <si>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</si>
  <si>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</si>
  <si>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</si>
  <si>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</si>
  <si>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</si>
  <si>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</si>
  <si>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</si>
  <si>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</si>
  <si>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</si>
  <si>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</si>
  <si>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</si>
  <si>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</si>
  <si>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</si>
  <si>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</si>
  <si>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</si>
  <si>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</si>
  <si>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</si>
  <si>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</si>
  <si>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</si>
  <si>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</si>
  <si>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</si>
  <si>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</si>
  <si>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</si>
  <si>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</si>
  <si>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</si>
  <si>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</si>
  <si>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</si>
  <si>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</si>
  <si>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</si>
  <si>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</si>
  <si>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</si>
  <si>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</si>
  <si>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</si>
  <si>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</si>
  <si>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</si>
  <si>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</si>
  <si>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</si>
  <si>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</si>
  <si>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</si>
  <si>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</si>
  <si>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</si>
  <si>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</si>
  <si>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</si>
  <si>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</si>
  <si>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</si>
  <si>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</si>
  <si>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</si>
  <si>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</si>
  <si>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</si>
  <si>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</si>
  <si>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</si>
  <si>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</si>
  <si>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</si>
  <si>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</si>
  <si>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</si>
  <si>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</si>
  <si>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</si>
  <si>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</si>
  <si>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</si>
  <si>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</si>
  <si>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</si>
  <si>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</si>
  <si>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</si>
  <si>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</si>
  <si>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</si>
  <si>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</si>
  <si>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</si>
  <si>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</si>
  <si>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</si>
  <si>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</si>
  <si>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</si>
  <si>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</si>
  <si>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</si>
  <si>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</si>
  <si>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</si>
  <si>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</si>
  <si>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</si>
  <si>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</si>
  <si>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</si>
  <si>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</si>
  <si>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</si>
  <si>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</si>
  <si>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</si>
  <si>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</si>
  <si>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</si>
  <si>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</si>
  <si>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</si>
  <si>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</si>
  <si>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</si>
  <si>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</si>
  <si>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</si>
  <si>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</si>
  <si>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</si>
  <si>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</si>
  <si>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</si>
  <si>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</si>
  <si>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</si>
  <si>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</si>
  <si>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</si>
  <si>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</si>
  <si>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</si>
  <si>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</si>
  <si>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</si>
  <si>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</si>
  <si>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</si>
  <si>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</si>
  <si>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</si>
  <si>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</si>
  <si>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</si>
  <si>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</si>
  <si>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</si>
  <si>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</si>
  <si>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</si>
  <si>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</si>
  <si>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</si>
  <si>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</si>
  <si>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</si>
  <si>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</si>
  <si>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</si>
  <si>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</si>
  <si>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</si>
  <si>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</si>
  <si>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</si>
  <si>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</si>
  <si>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</si>
  <si>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</si>
  <si>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</si>
  <si>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</si>
  <si>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</si>
  <si>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</si>
  <si>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</si>
  <si>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</si>
  <si>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</si>
  <si>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</si>
  <si>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</si>
  <si>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</si>
  <si>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</si>
  <si>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</si>
  <si>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</si>
  <si>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</si>
  <si>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</si>
  <si>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</si>
  <si>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</si>
  <si>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</si>
  <si>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</si>
  <si>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</si>
  <si>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AGUA POTABLE Y ALCANTARILLADO DE COMONFORT, GTO.</t>
  </si>
  <si>
    <t>Al 31 de diciembre de 2017 y al 30 de septiembre de 2018 (b)</t>
  </si>
  <si>
    <t>Del 1 de enero al 30 de septiembre de 2018 (b)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</si>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</sst>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9" fillId="0" borderId="13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183" t="s">
        <v>829</v>
      </c>
      <c r="B1" s="184"/>
      <c r="C1" s="184"/>
      <c r="D1" s="184"/>
      <c r="E1" s="185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86" t="s">
        <v>3302</v>
      </c>
      <c r="D3" s="186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55" sqref="C55:D55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199" t="s">
        <v>542</v>
      </c>
      <c r="B1" s="199"/>
      <c r="C1" s="199"/>
      <c r="D1" s="199"/>
      <c r="E1" s="111"/>
      <c r="F1" s="111"/>
      <c r="G1" s="111"/>
      <c r="H1" s="111"/>
      <c r="I1" s="111"/>
      <c r="J1" s="111"/>
      <c r="K1" s="111"/>
    </row>
    <row r="2" spans="1:11">
      <c r="A2" s="187" t="str">
        <f>ENTE_PUBLICO_A</f>
        <v>JUNTA DE AGUA POTABLE Y ALCANTARILLADO DE COMONFORT, GTO., Gobierno del Estado de Guanajuato (a)</v>
      </c>
      <c r="B2" s="188"/>
      <c r="C2" s="188"/>
      <c r="D2" s="189"/>
    </row>
    <row r="3" spans="1:11">
      <c r="A3" s="190" t="s">
        <v>166</v>
      </c>
      <c r="B3" s="191"/>
      <c r="C3" s="191"/>
      <c r="D3" s="192"/>
    </row>
    <row r="4" spans="1:11">
      <c r="A4" s="193" t="str">
        <f>TRIMESTRE</f>
        <v>Del 1 de enero al 30 de septiembre de 2018 (b)</v>
      </c>
      <c r="B4" s="194"/>
      <c r="C4" s="194"/>
      <c r="D4" s="195"/>
    </row>
    <row r="5" spans="1:11">
      <c r="A5" s="196" t="s">
        <v>118</v>
      </c>
      <c r="B5" s="197"/>
      <c r="C5" s="197"/>
      <c r="D5" s="198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21850909.850000001</v>
      </c>
      <c r="C8" s="40">
        <f t="shared" ref="C8:D8" si="0">SUM(C9:C11)</f>
        <v>17914288.68</v>
      </c>
      <c r="D8" s="40">
        <f t="shared" si="0"/>
        <v>17914288.68</v>
      </c>
    </row>
    <row r="9" spans="1:11">
      <c r="A9" s="53" t="s">
        <v>169</v>
      </c>
      <c r="B9" s="149">
        <v>21850909.850000001</v>
      </c>
      <c r="C9" s="149">
        <v>17914288.68</v>
      </c>
      <c r="D9" s="149">
        <v>17914288.68</v>
      </c>
    </row>
    <row r="10" spans="1:11">
      <c r="A10" s="53" t="s">
        <v>170</v>
      </c>
      <c r="B10" s="23"/>
      <c r="C10" s="23"/>
      <c r="D10" s="23"/>
    </row>
    <row r="11" spans="1:11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21850909.850000001</v>
      </c>
      <c r="C13" s="40">
        <f t="shared" ref="C13:D13" si="2">C14+C15</f>
        <v>17065147.510000002</v>
      </c>
      <c r="D13" s="40">
        <f t="shared" si="2"/>
        <v>17065147.510000002</v>
      </c>
    </row>
    <row r="14" spans="1:11">
      <c r="A14" s="53" t="s">
        <v>172</v>
      </c>
      <c r="B14" s="150">
        <v>21850909.850000001</v>
      </c>
      <c r="C14" s="150">
        <v>17065147.510000002</v>
      </c>
      <c r="D14" s="150">
        <v>17065147.510000002</v>
      </c>
    </row>
    <row r="15" spans="1:11">
      <c r="A15" s="53" t="s">
        <v>173</v>
      </c>
      <c r="B15" s="150">
        <v>0</v>
      </c>
      <c r="C15" s="150">
        <v>0</v>
      </c>
      <c r="D15" s="150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3">C18+C19</f>
        <v>523257</v>
      </c>
      <c r="D17" s="40">
        <f>D18+D19</f>
        <v>523257</v>
      </c>
    </row>
    <row r="18" spans="1:4">
      <c r="A18" s="53" t="s">
        <v>175</v>
      </c>
      <c r="B18" s="119">
        <v>0</v>
      </c>
      <c r="C18" s="151">
        <v>523257</v>
      </c>
      <c r="D18" s="151">
        <v>523257</v>
      </c>
    </row>
    <row r="19" spans="1:4">
      <c r="A19" s="53" t="s">
        <v>176</v>
      </c>
      <c r="B19" s="119">
        <v>0</v>
      </c>
      <c r="C19" s="23"/>
      <c r="D19" s="117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4">C8-C13+C17</f>
        <v>1372398.1699999981</v>
      </c>
      <c r="D21" s="40">
        <f t="shared" si="4"/>
        <v>1372398.1699999981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5">C21-C11</f>
        <v>1372398.1699999981</v>
      </c>
      <c r="D23" s="40">
        <f t="shared" si="5"/>
        <v>1372398.1699999981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 t="shared" ref="C25" si="6">C23-C17</f>
        <v>849141.16999999806</v>
      </c>
      <c r="D25" s="40">
        <f>D23-D17</f>
        <v>849141.16999999806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60"/>
      <c r="C30" s="60"/>
      <c r="D30" s="60"/>
    </row>
    <row r="31" spans="1:4">
      <c r="A31" s="53" t="s">
        <v>188</v>
      </c>
      <c r="B31" s="60"/>
      <c r="C31" s="60"/>
      <c r="D31" s="60"/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8">C25+C29</f>
        <v>849141.16999999806</v>
      </c>
      <c r="D33" s="61">
        <f t="shared" si="8"/>
        <v>849141.16999999806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60"/>
      <c r="C38" s="60"/>
      <c r="D38" s="60"/>
    </row>
    <row r="39" spans="1:4">
      <c r="A39" s="53" t="s">
        <v>193</v>
      </c>
      <c r="B39" s="60"/>
      <c r="C39" s="60"/>
      <c r="D39" s="60"/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60"/>
      <c r="C41" s="60"/>
      <c r="D41" s="60"/>
    </row>
    <row r="42" spans="1:4">
      <c r="A42" s="53" t="s">
        <v>196</v>
      </c>
      <c r="B42" s="60"/>
      <c r="C42" s="60"/>
      <c r="D42" s="60"/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43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21850909.850000001</v>
      </c>
      <c r="C48" s="124">
        <f>C9</f>
        <v>17914288.68</v>
      </c>
      <c r="D48" s="124">
        <f t="shared" ref="D48" si="12">D9</f>
        <v>17914288.68</v>
      </c>
    </row>
    <row r="49" spans="1:4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>
      <c r="A50" s="128" t="s">
        <v>192</v>
      </c>
      <c r="B50" s="60"/>
      <c r="C50" s="60"/>
      <c r="D50" s="60"/>
    </row>
    <row r="51" spans="1:4">
      <c r="A51" s="128" t="s">
        <v>195</v>
      </c>
      <c r="B51" s="60"/>
      <c r="C51" s="60"/>
      <c r="D51" s="60"/>
    </row>
    <row r="52" spans="1:4">
      <c r="A52" s="54"/>
      <c r="B52" s="54"/>
      <c r="C52" s="54"/>
      <c r="D52" s="54"/>
    </row>
    <row r="53" spans="1:4">
      <c r="A53" s="53" t="s">
        <v>172</v>
      </c>
      <c r="B53" s="152">
        <v>21850909.850000001</v>
      </c>
      <c r="C53" s="152">
        <v>17065147.510000002</v>
      </c>
      <c r="D53" s="152">
        <v>17065147.510000002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153">
        <v>523257</v>
      </c>
      <c r="D55" s="153">
        <v>523257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1372398.1699999981</v>
      </c>
      <c r="D57" s="61">
        <f t="shared" ref="D57" si="14">D48+D49-D53+D55</f>
        <v>1372398.1699999981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5">C57-C49</f>
        <v>1372398.1699999981</v>
      </c>
      <c r="D59" s="61">
        <f t="shared" si="15"/>
        <v>1372398.1699999981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>
      <c r="A65" s="128" t="s">
        <v>193</v>
      </c>
      <c r="B65" s="23"/>
      <c r="C65" s="23"/>
      <c r="D65" s="23"/>
    </row>
    <row r="66" spans="1:4">
      <c r="A66" s="128" t="s">
        <v>196</v>
      </c>
      <c r="B66" s="23"/>
      <c r="C66" s="23"/>
      <c r="D66" s="23"/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21850909.850000001</v>
      </c>
      <c r="Q2" s="18">
        <f>'Formato 4'!C8</f>
        <v>17914288.68</v>
      </c>
      <c r="R2" s="18">
        <f>'Formato 4'!D8</f>
        <v>17914288.68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21850909.850000001</v>
      </c>
      <c r="Q3" s="18">
        <f>'Formato 4'!C9</f>
        <v>17914288.68</v>
      </c>
      <c r="R3" s="18">
        <f>'Formato 4'!D9</f>
        <v>17914288.68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21850909.850000001</v>
      </c>
      <c r="Q6" s="18">
        <f>'Formato 4'!C13</f>
        <v>17065147.510000002</v>
      </c>
      <c r="R6" s="18">
        <f>'Formato 4'!D13</f>
        <v>17065147.510000002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21850909.850000001</v>
      </c>
      <c r="Q7" s="18">
        <f>'Formato 4'!C14</f>
        <v>17065147.510000002</v>
      </c>
      <c r="R7" s="18">
        <f>'Formato 4'!D14</f>
        <v>17065147.510000002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523257</v>
      </c>
      <c r="R9" s="18">
        <f>'Formato 4'!D17</f>
        <v>523257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523257</v>
      </c>
      <c r="R10" s="18">
        <f>'Formato 4'!D18</f>
        <v>523257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1372398.1699999981</v>
      </c>
      <c r="R12" s="18">
        <f>'Formato 4'!D21</f>
        <v>1372398.1699999981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1372398.1699999981</v>
      </c>
      <c r="R13" s="18">
        <f>'Formato 4'!D23</f>
        <v>1372398.1699999981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849141.16999999806</v>
      </c>
      <c r="R14" s="18">
        <f>'Formato 4'!D25</f>
        <v>849141.16999999806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849141.16999999806</v>
      </c>
      <c r="R18">
        <f>'Formato 4'!D33</f>
        <v>849141.16999999806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21850909.850000001</v>
      </c>
      <c r="Q26">
        <f>'Formato 4'!C48</f>
        <v>17914288.68</v>
      </c>
      <c r="R26">
        <f>'Formato 4'!D48</f>
        <v>17914288.68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21850909.850000001</v>
      </c>
      <c r="Q30">
        <f>'Formato 4'!C53</f>
        <v>17065147.510000002</v>
      </c>
      <c r="R30">
        <f>'Formato 4'!D53</f>
        <v>17065147.510000002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523257</v>
      </c>
      <c r="R31">
        <f>'Formato 4'!D55</f>
        <v>523257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73" sqref="F73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205" t="s">
        <v>206</v>
      </c>
      <c r="B1" s="205"/>
      <c r="C1" s="205"/>
      <c r="D1" s="205"/>
      <c r="E1" s="205"/>
      <c r="F1" s="205"/>
      <c r="G1" s="205"/>
    </row>
    <row r="2" spans="1:8">
      <c r="A2" s="187" t="str">
        <f>ENTE_PUBLICO_A</f>
        <v>JUNTA DE AGUA POTABLE Y ALCANTARILLADO DE COMONFORT, GTO., Gobierno del Estado de Guanajuato (a)</v>
      </c>
      <c r="B2" s="188"/>
      <c r="C2" s="188"/>
      <c r="D2" s="188"/>
      <c r="E2" s="188"/>
      <c r="F2" s="188"/>
      <c r="G2" s="189"/>
    </row>
    <row r="3" spans="1:8">
      <c r="A3" s="190" t="s">
        <v>207</v>
      </c>
      <c r="B3" s="191"/>
      <c r="C3" s="191"/>
      <c r="D3" s="191"/>
      <c r="E3" s="191"/>
      <c r="F3" s="191"/>
      <c r="G3" s="192"/>
    </row>
    <row r="4" spans="1:8">
      <c r="A4" s="193" t="str">
        <f>TRIMESTRE</f>
        <v>Del 1 de enero al 30 de septiembre de 2018 (b)</v>
      </c>
      <c r="B4" s="194"/>
      <c r="C4" s="194"/>
      <c r="D4" s="194"/>
      <c r="E4" s="194"/>
      <c r="F4" s="194"/>
      <c r="G4" s="195"/>
    </row>
    <row r="5" spans="1:8">
      <c r="A5" s="196" t="s">
        <v>118</v>
      </c>
      <c r="B5" s="197"/>
      <c r="C5" s="197"/>
      <c r="D5" s="197"/>
      <c r="E5" s="197"/>
      <c r="F5" s="197"/>
      <c r="G5" s="198"/>
    </row>
    <row r="6" spans="1:8">
      <c r="A6" s="202" t="s">
        <v>214</v>
      </c>
      <c r="B6" s="204" t="s">
        <v>208</v>
      </c>
      <c r="C6" s="204"/>
      <c r="D6" s="204"/>
      <c r="E6" s="204"/>
      <c r="F6" s="204"/>
      <c r="G6" s="204" t="s">
        <v>209</v>
      </c>
    </row>
    <row r="7" spans="1:8" ht="30">
      <c r="A7" s="20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04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60"/>
      <c r="C9" s="60"/>
      <c r="D9" s="60"/>
      <c r="E9" s="60"/>
      <c r="F9" s="60"/>
      <c r="G9" s="60"/>
      <c r="H9" s="8"/>
    </row>
    <row r="10" spans="1:8">
      <c r="A10" s="53" t="s">
        <v>217</v>
      </c>
      <c r="B10" s="60"/>
      <c r="C10" s="60"/>
      <c r="D10" s="60"/>
      <c r="E10" s="60"/>
      <c r="F10" s="60"/>
      <c r="G10" s="60"/>
    </row>
    <row r="11" spans="1:8">
      <c r="A11" s="53" t="s">
        <v>218</v>
      </c>
      <c r="B11" s="60"/>
      <c r="C11" s="60"/>
      <c r="D11" s="60"/>
      <c r="E11" s="60"/>
      <c r="F11" s="60"/>
      <c r="G11" s="60"/>
    </row>
    <row r="12" spans="1:8" ht="14.25" customHeight="1">
      <c r="A12" s="53" t="s">
        <v>219</v>
      </c>
      <c r="B12" s="155">
        <v>20681483.469999999</v>
      </c>
      <c r="C12" s="155">
        <v>-7000</v>
      </c>
      <c r="D12" s="155">
        <v>20674483.469999999</v>
      </c>
      <c r="E12" s="155">
        <v>17004258.260000002</v>
      </c>
      <c r="F12" s="155">
        <v>17004258.260000002</v>
      </c>
      <c r="G12" s="157">
        <v>-3677225.2099999972</v>
      </c>
    </row>
    <row r="13" spans="1:8" ht="14.25" customHeight="1">
      <c r="A13" s="53" t="s">
        <v>220</v>
      </c>
      <c r="B13" s="155">
        <v>3272.5</v>
      </c>
      <c r="C13" s="155">
        <v>43317</v>
      </c>
      <c r="D13" s="155">
        <v>46589.5</v>
      </c>
      <c r="E13" s="155">
        <v>48729.37</v>
      </c>
      <c r="F13" s="155">
        <v>48729.37</v>
      </c>
      <c r="G13" s="157">
        <v>45456.87</v>
      </c>
    </row>
    <row r="14" spans="1:8" ht="14.25" customHeight="1">
      <c r="A14" s="53" t="s">
        <v>221</v>
      </c>
      <c r="B14" s="155">
        <v>11085.66</v>
      </c>
      <c r="C14" s="155">
        <v>0</v>
      </c>
      <c r="D14" s="155">
        <v>11085.66</v>
      </c>
      <c r="E14" s="155">
        <v>4115.92</v>
      </c>
      <c r="F14" s="155">
        <v>4115.92</v>
      </c>
      <c r="G14" s="157">
        <v>-6969.74</v>
      </c>
    </row>
    <row r="15" spans="1:8" ht="14.25" customHeight="1">
      <c r="A15" s="53" t="s">
        <v>222</v>
      </c>
      <c r="B15" s="155">
        <v>540608.66</v>
      </c>
      <c r="C15" s="155">
        <v>7000</v>
      </c>
      <c r="D15" s="155">
        <v>547608.66</v>
      </c>
      <c r="E15" s="155">
        <v>387253.13</v>
      </c>
      <c r="F15" s="155">
        <v>387253.13</v>
      </c>
      <c r="G15" s="157">
        <v>-153355.53000000003</v>
      </c>
    </row>
    <row r="16" spans="1:8" ht="14.25" customHeight="1">
      <c r="A16" s="10" t="s">
        <v>275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7">
        <v>0</v>
      </c>
    </row>
    <row r="17" spans="1:7" ht="14.25" customHeight="1">
      <c r="A17" s="63" t="s">
        <v>223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7">
        <v>0</v>
      </c>
    </row>
    <row r="18" spans="1:7">
      <c r="A18" s="63" t="s">
        <v>224</v>
      </c>
      <c r="B18" s="60"/>
      <c r="C18" s="60"/>
      <c r="D18" s="60"/>
      <c r="E18" s="60"/>
      <c r="F18" s="60"/>
      <c r="G18" s="60"/>
    </row>
    <row r="19" spans="1:7">
      <c r="A19" s="63" t="s">
        <v>225</v>
      </c>
      <c r="B19" s="60"/>
      <c r="C19" s="60"/>
      <c r="D19" s="60"/>
      <c r="E19" s="60"/>
      <c r="F19" s="60"/>
      <c r="G19" s="60"/>
    </row>
    <row r="20" spans="1:7">
      <c r="A20" s="63" t="s">
        <v>226</v>
      </c>
      <c r="B20" s="60"/>
      <c r="C20" s="60"/>
      <c r="D20" s="60"/>
      <c r="E20" s="60"/>
      <c r="F20" s="60"/>
      <c r="G20" s="60"/>
    </row>
    <row r="21" spans="1:7">
      <c r="A21" s="63" t="s">
        <v>227</v>
      </c>
      <c r="B21" s="60"/>
      <c r="C21" s="60"/>
      <c r="D21" s="60"/>
      <c r="E21" s="60"/>
      <c r="F21" s="60"/>
      <c r="G21" s="60"/>
    </row>
    <row r="22" spans="1:7">
      <c r="A22" s="63" t="s">
        <v>228</v>
      </c>
      <c r="B22" s="60"/>
      <c r="C22" s="60"/>
      <c r="D22" s="60"/>
      <c r="E22" s="60"/>
      <c r="F22" s="60"/>
      <c r="G22" s="60"/>
    </row>
    <row r="23" spans="1:7">
      <c r="A23" s="63" t="s">
        <v>229</v>
      </c>
      <c r="B23" s="60"/>
      <c r="C23" s="60"/>
      <c r="D23" s="60"/>
      <c r="E23" s="60"/>
      <c r="F23" s="60"/>
      <c r="G23" s="60"/>
    </row>
    <row r="24" spans="1:7">
      <c r="A24" s="63" t="s">
        <v>230</v>
      </c>
      <c r="B24" s="60"/>
      <c r="C24" s="60"/>
      <c r="D24" s="60"/>
      <c r="E24" s="60"/>
      <c r="F24" s="60"/>
      <c r="G24" s="60"/>
    </row>
    <row r="25" spans="1:7">
      <c r="A25" s="63" t="s">
        <v>231</v>
      </c>
      <c r="B25" s="60"/>
      <c r="C25" s="60"/>
      <c r="D25" s="60"/>
      <c r="E25" s="60"/>
      <c r="F25" s="60"/>
      <c r="G25" s="60"/>
    </row>
    <row r="26" spans="1:7">
      <c r="A26" s="63" t="s">
        <v>232</v>
      </c>
      <c r="B26" s="60"/>
      <c r="C26" s="60"/>
      <c r="D26" s="60"/>
      <c r="E26" s="60"/>
      <c r="F26" s="60"/>
      <c r="G26" s="60"/>
    </row>
    <row r="27" spans="1:7">
      <c r="A27" s="63" t="s">
        <v>233</v>
      </c>
      <c r="B27" s="60"/>
      <c r="C27" s="60"/>
      <c r="D27" s="60"/>
      <c r="E27" s="60"/>
      <c r="F27" s="60"/>
      <c r="G27" s="60"/>
    </row>
    <row r="28" spans="1:7">
      <c r="A28" s="53" t="s">
        <v>234</v>
      </c>
      <c r="B28" s="60">
        <f>SUM(B29:B33)</f>
        <v>0</v>
      </c>
      <c r="C28" s="60">
        <f t="shared" ref="C28:G28" si="0">SUM(C29:C33)</f>
        <v>0</v>
      </c>
      <c r="D28" s="60">
        <f t="shared" si="0"/>
        <v>0</v>
      </c>
      <c r="E28" s="60">
        <f t="shared" si="0"/>
        <v>0</v>
      </c>
      <c r="F28" s="60">
        <f t="shared" si="0"/>
        <v>0</v>
      </c>
      <c r="G28" s="60">
        <f t="shared" si="0"/>
        <v>0</v>
      </c>
    </row>
    <row r="29" spans="1:7">
      <c r="A29" s="63" t="s">
        <v>235</v>
      </c>
      <c r="B29" s="60"/>
      <c r="C29" s="60"/>
      <c r="D29" s="60"/>
      <c r="E29" s="60"/>
      <c r="F29" s="60"/>
      <c r="G29" s="60"/>
    </row>
    <row r="30" spans="1:7">
      <c r="A30" s="63" t="s">
        <v>236</v>
      </c>
      <c r="B30" s="60"/>
      <c r="C30" s="60"/>
      <c r="D30" s="60"/>
      <c r="E30" s="60"/>
      <c r="F30" s="60"/>
      <c r="G30" s="60"/>
    </row>
    <row r="31" spans="1:7">
      <c r="A31" s="63" t="s">
        <v>237</v>
      </c>
      <c r="B31" s="60"/>
      <c r="C31" s="60"/>
      <c r="D31" s="60"/>
      <c r="E31" s="60"/>
      <c r="F31" s="60"/>
      <c r="G31" s="60"/>
    </row>
    <row r="32" spans="1:7">
      <c r="A32" s="63" t="s">
        <v>238</v>
      </c>
      <c r="B32" s="60"/>
      <c r="C32" s="60"/>
      <c r="D32" s="60"/>
      <c r="E32" s="60"/>
      <c r="F32" s="60"/>
      <c r="G32" s="60"/>
    </row>
    <row r="33" spans="1:8">
      <c r="A33" s="63" t="s">
        <v>239</v>
      </c>
      <c r="B33" s="60"/>
      <c r="C33" s="60"/>
      <c r="D33" s="60"/>
      <c r="E33" s="60"/>
      <c r="F33" s="60"/>
      <c r="G33" s="60"/>
    </row>
    <row r="34" spans="1:8" ht="14.25" customHeight="1">
      <c r="A34" s="53" t="s">
        <v>240</v>
      </c>
      <c r="B34" s="160">
        <v>614459.56000000006</v>
      </c>
      <c r="C34" s="160">
        <v>0</v>
      </c>
      <c r="D34" s="160">
        <v>614459.56000000006</v>
      </c>
      <c r="E34" s="160">
        <v>469932</v>
      </c>
      <c r="F34" s="160">
        <v>469932</v>
      </c>
      <c r="G34" s="160">
        <v>-144527.56000000006</v>
      </c>
    </row>
    <row r="35" spans="1:8" ht="14.25" customHeight="1">
      <c r="A35" s="53" t="s">
        <v>241</v>
      </c>
      <c r="B35" s="160">
        <v>0</v>
      </c>
      <c r="C35" s="160">
        <v>758101</v>
      </c>
      <c r="D35" s="160">
        <v>758101</v>
      </c>
      <c r="E35" s="160">
        <v>758101</v>
      </c>
      <c r="F35" s="160">
        <v>758101</v>
      </c>
      <c r="G35" s="160">
        <v>758101</v>
      </c>
    </row>
    <row r="36" spans="1:8" ht="14.25" customHeight="1">
      <c r="A36" s="63" t="s">
        <v>242</v>
      </c>
      <c r="B36" s="160">
        <v>0</v>
      </c>
      <c r="C36" s="160">
        <v>758101</v>
      </c>
      <c r="D36" s="160">
        <v>758101</v>
      </c>
      <c r="E36" s="160">
        <v>758101</v>
      </c>
      <c r="F36" s="160">
        <v>758101</v>
      </c>
      <c r="G36" s="160">
        <v>758101</v>
      </c>
    </row>
    <row r="37" spans="1:8">
      <c r="A37" s="53" t="s">
        <v>243</v>
      </c>
      <c r="B37" s="160">
        <v>0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</row>
    <row r="38" spans="1:8">
      <c r="A38" s="63" t="s">
        <v>244</v>
      </c>
      <c r="B38" s="60"/>
      <c r="C38" s="60"/>
      <c r="D38" s="60"/>
      <c r="E38" s="60"/>
      <c r="F38" s="60"/>
      <c r="G38" s="60"/>
    </row>
    <row r="39" spans="1:8">
      <c r="A39" s="63" t="s">
        <v>245</v>
      </c>
      <c r="B39" s="60"/>
      <c r="C39" s="60"/>
      <c r="D39" s="60"/>
      <c r="E39" s="60"/>
      <c r="F39" s="60"/>
      <c r="G39" s="60"/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154">
        <f>SUM(B9,B10,B11,B12,B13,B14,B15,B16,B28,B34,B35,B37)</f>
        <v>21850909.849999998</v>
      </c>
      <c r="C41" s="61">
        <f t="shared" ref="C41:E41" si="1">SUM(C9,C10,C11,C12,C13,C14,C15,C16,C28,C34,C35,C37)</f>
        <v>801418</v>
      </c>
      <c r="D41" s="61">
        <f t="shared" si="1"/>
        <v>22652327.849999998</v>
      </c>
      <c r="E41" s="61">
        <f t="shared" si="1"/>
        <v>18672389.680000003</v>
      </c>
      <c r="F41" s="61">
        <f>SUM(F9,F10,F11,F12,F13,F14,F15,F16,F28,F34,F35,F37)</f>
        <v>18672389.680000003</v>
      </c>
      <c r="G41" s="61">
        <f>SUM(G9,G10,G11,G12,G13,G14,G15,G16,G28,G34,G35,G37)</f>
        <v>-3178520.1699999976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2">SUM(C46:C53)</f>
        <v>0</v>
      </c>
      <c r="D45" s="60">
        <f t="shared" si="2"/>
        <v>0</v>
      </c>
      <c r="E45" s="60">
        <f t="shared" si="2"/>
        <v>0</v>
      </c>
      <c r="F45" s="60">
        <f t="shared" si="2"/>
        <v>0</v>
      </c>
      <c r="G45" s="60">
        <f t="shared" si="2"/>
        <v>0</v>
      </c>
    </row>
    <row r="46" spans="1:8">
      <c r="A46" s="69" t="s">
        <v>249</v>
      </c>
      <c r="B46" s="60"/>
      <c r="C46" s="60"/>
      <c r="D46" s="60"/>
      <c r="E46" s="60"/>
      <c r="F46" s="60"/>
      <c r="G46" s="60"/>
    </row>
    <row r="47" spans="1:8">
      <c r="A47" s="69" t="s">
        <v>250</v>
      </c>
      <c r="B47" s="60"/>
      <c r="C47" s="60"/>
      <c r="D47" s="60"/>
      <c r="E47" s="60"/>
      <c r="F47" s="60"/>
      <c r="G47" s="60"/>
    </row>
    <row r="48" spans="1:8">
      <c r="A48" s="69" t="s">
        <v>251</v>
      </c>
      <c r="B48" s="60"/>
      <c r="C48" s="60"/>
      <c r="D48" s="60"/>
      <c r="E48" s="60"/>
      <c r="F48" s="60"/>
      <c r="G48" s="60"/>
    </row>
    <row r="49" spans="1:7" ht="30">
      <c r="A49" s="69" t="s">
        <v>252</v>
      </c>
      <c r="B49" s="60"/>
      <c r="C49" s="60"/>
      <c r="D49" s="60"/>
      <c r="E49" s="60"/>
      <c r="F49" s="60"/>
      <c r="G49" s="60"/>
    </row>
    <row r="50" spans="1:7">
      <c r="A50" s="69" t="s">
        <v>253</v>
      </c>
      <c r="B50" s="60"/>
      <c r="C50" s="60"/>
      <c r="D50" s="60"/>
      <c r="E50" s="60"/>
      <c r="F50" s="60"/>
      <c r="G50" s="60"/>
    </row>
    <row r="51" spans="1:7">
      <c r="A51" s="69" t="s">
        <v>254</v>
      </c>
      <c r="B51" s="60"/>
      <c r="C51" s="60"/>
      <c r="D51" s="60"/>
      <c r="E51" s="60"/>
      <c r="F51" s="60"/>
      <c r="G51" s="60"/>
    </row>
    <row r="52" spans="1:7">
      <c r="A52" s="48" t="s">
        <v>255</v>
      </c>
      <c r="B52" s="60"/>
      <c r="C52" s="60"/>
      <c r="D52" s="60"/>
      <c r="E52" s="60"/>
      <c r="F52" s="60"/>
      <c r="G52" s="60"/>
    </row>
    <row r="53" spans="1:7">
      <c r="A53" s="63" t="s">
        <v>256</v>
      </c>
      <c r="B53" s="60"/>
      <c r="C53" s="60"/>
      <c r="D53" s="60"/>
      <c r="E53" s="60"/>
      <c r="F53" s="60"/>
      <c r="G53" s="60"/>
    </row>
    <row r="54" spans="1:7">
      <c r="A54" s="53" t="s">
        <v>257</v>
      </c>
      <c r="B54" s="60"/>
      <c r="C54" s="60"/>
      <c r="D54" s="60"/>
      <c r="E54" s="60"/>
      <c r="F54" s="60"/>
      <c r="G54" s="60"/>
    </row>
    <row r="55" spans="1:7">
      <c r="A55" s="48" t="s">
        <v>258</v>
      </c>
      <c r="B55" s="60"/>
      <c r="C55" s="60"/>
      <c r="D55" s="60"/>
      <c r="E55" s="60"/>
      <c r="F55" s="60"/>
      <c r="G55" s="60"/>
    </row>
    <row r="56" spans="1:7">
      <c r="A56" s="69" t="s">
        <v>259</v>
      </c>
      <c r="B56" s="60"/>
      <c r="C56" s="60"/>
      <c r="D56" s="60"/>
      <c r="E56" s="60"/>
      <c r="F56" s="60"/>
      <c r="G56" s="60"/>
    </row>
    <row r="57" spans="1:7">
      <c r="A57" s="69" t="s">
        <v>260</v>
      </c>
      <c r="B57" s="60"/>
      <c r="C57" s="60"/>
      <c r="D57" s="60"/>
      <c r="E57" s="60"/>
      <c r="F57" s="60"/>
      <c r="G57" s="60"/>
    </row>
    <row r="58" spans="1:7">
      <c r="A58" s="48" t="s">
        <v>261</v>
      </c>
      <c r="B58" s="60"/>
      <c r="C58" s="60"/>
      <c r="D58" s="60"/>
      <c r="E58" s="60"/>
      <c r="F58" s="60"/>
      <c r="G58" s="60"/>
    </row>
    <row r="59" spans="1:7">
      <c r="A59" s="53" t="s">
        <v>262</v>
      </c>
      <c r="B59" s="60"/>
      <c r="C59" s="60"/>
      <c r="D59" s="60"/>
      <c r="E59" s="60"/>
      <c r="F59" s="60"/>
      <c r="G59" s="60"/>
    </row>
    <row r="60" spans="1:7">
      <c r="A60" s="69" t="s">
        <v>263</v>
      </c>
      <c r="B60" s="60"/>
      <c r="C60" s="60"/>
      <c r="D60" s="60"/>
      <c r="E60" s="60"/>
      <c r="F60" s="60"/>
      <c r="G60" s="60"/>
    </row>
    <row r="61" spans="1:7">
      <c r="A61" s="69" t="s">
        <v>264</v>
      </c>
      <c r="B61" s="60"/>
      <c r="C61" s="60"/>
      <c r="D61" s="60"/>
      <c r="E61" s="60"/>
      <c r="F61" s="60"/>
      <c r="G61" s="60"/>
    </row>
    <row r="62" spans="1:7">
      <c r="A62" s="53" t="s">
        <v>265</v>
      </c>
      <c r="B62" s="60"/>
      <c r="C62" s="60"/>
      <c r="D62" s="60"/>
      <c r="E62" s="60"/>
      <c r="F62" s="60"/>
      <c r="G62" s="60"/>
    </row>
    <row r="63" spans="1:7">
      <c r="A63" s="53" t="s">
        <v>266</v>
      </c>
      <c r="B63" s="60"/>
      <c r="C63" s="60"/>
      <c r="D63" s="60"/>
      <c r="E63" s="60"/>
      <c r="F63" s="60"/>
      <c r="G63" s="60"/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3">C45+C54+C59+C62+C63</f>
        <v>0</v>
      </c>
      <c r="D65" s="61">
        <f t="shared" si="3"/>
        <v>0</v>
      </c>
      <c r="E65" s="61">
        <f t="shared" si="3"/>
        <v>0</v>
      </c>
      <c r="F65" s="61">
        <f t="shared" si="3"/>
        <v>0</v>
      </c>
      <c r="G65" s="61">
        <f t="shared" si="3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158">
        <v>0</v>
      </c>
      <c r="C67" s="158">
        <v>523257</v>
      </c>
      <c r="D67" s="158">
        <v>523257</v>
      </c>
      <c r="E67" s="158">
        <v>523257</v>
      </c>
      <c r="F67" s="158">
        <v>523257</v>
      </c>
      <c r="G67" s="158">
        <v>523257</v>
      </c>
    </row>
    <row r="68" spans="1:7">
      <c r="A68" s="53" t="s">
        <v>269</v>
      </c>
      <c r="B68" s="60"/>
      <c r="C68" s="60"/>
      <c r="D68" s="60"/>
      <c r="E68" s="60"/>
      <c r="F68" s="60"/>
      <c r="G68" s="60"/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21850909.849999998</v>
      </c>
      <c r="C70" s="61">
        <f t="shared" ref="C70:G70" si="4">C41+C65+C67</f>
        <v>1324675</v>
      </c>
      <c r="D70" s="61">
        <f t="shared" si="4"/>
        <v>23175584.849999998</v>
      </c>
      <c r="E70" s="61">
        <f t="shared" si="4"/>
        <v>19195646.680000003</v>
      </c>
      <c r="F70" s="61">
        <f t="shared" si="4"/>
        <v>19195646.680000003</v>
      </c>
      <c r="G70" s="61">
        <f t="shared" si="4"/>
        <v>-2655263.1699999976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59">
        <v>0</v>
      </c>
      <c r="C73" s="159">
        <v>523257</v>
      </c>
      <c r="D73" s="159">
        <v>523257</v>
      </c>
      <c r="E73" s="159">
        <v>523257</v>
      </c>
      <c r="F73" s="159">
        <v>523257</v>
      </c>
      <c r="G73" s="60">
        <f>F73-B73</f>
        <v>523257</v>
      </c>
    </row>
    <row r="74" spans="1:7" ht="30">
      <c r="A74" s="130" t="s">
        <v>273</v>
      </c>
      <c r="B74" s="159">
        <v>0</v>
      </c>
      <c r="C74" s="159">
        <v>0</v>
      </c>
      <c r="D74" s="159">
        <v>0</v>
      </c>
      <c r="E74" s="159">
        <v>0</v>
      </c>
      <c r="F74" s="159">
        <v>0</v>
      </c>
      <c r="G74" s="156">
        <f>F74-B74</f>
        <v>0</v>
      </c>
    </row>
    <row r="75" spans="1:7">
      <c r="A75" s="120" t="s">
        <v>274</v>
      </c>
      <c r="B75" s="61">
        <f>B73+B74</f>
        <v>0</v>
      </c>
      <c r="C75" s="156">
        <f t="shared" ref="C75:G75" si="5">C73+C74</f>
        <v>523257</v>
      </c>
      <c r="D75" s="156">
        <f t="shared" si="5"/>
        <v>523257</v>
      </c>
      <c r="E75" s="156">
        <f t="shared" si="5"/>
        <v>523257</v>
      </c>
      <c r="F75" s="156">
        <f t="shared" si="5"/>
        <v>523257</v>
      </c>
      <c r="G75" s="156">
        <f t="shared" si="5"/>
        <v>523257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20681483.469999999</v>
      </c>
      <c r="Q6" s="18">
        <f>'Formato 5'!C12</f>
        <v>-7000</v>
      </c>
      <c r="R6" s="18">
        <f>'Formato 5'!D12</f>
        <v>20674483.469999999</v>
      </c>
      <c r="S6" s="18">
        <f>'Formato 5'!E12</f>
        <v>17004258.260000002</v>
      </c>
      <c r="T6" s="18">
        <f>'Formato 5'!F12</f>
        <v>17004258.260000002</v>
      </c>
      <c r="U6" s="18">
        <f>'Formato 5'!G12</f>
        <v>-3677225.2099999972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3272.5</v>
      </c>
      <c r="Q7" s="18">
        <f>'Formato 5'!C13</f>
        <v>43317</v>
      </c>
      <c r="R7" s="18">
        <f>'Formato 5'!D13</f>
        <v>46589.5</v>
      </c>
      <c r="S7" s="18">
        <f>'Formato 5'!E13</f>
        <v>48729.37</v>
      </c>
      <c r="T7" s="18">
        <f>'Formato 5'!F13</f>
        <v>48729.37</v>
      </c>
      <c r="U7" s="18">
        <f>'Formato 5'!G13</f>
        <v>45456.87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11085.66</v>
      </c>
      <c r="Q8" s="18">
        <f>'Formato 5'!C14</f>
        <v>0</v>
      </c>
      <c r="R8" s="18">
        <f>'Formato 5'!D14</f>
        <v>11085.66</v>
      </c>
      <c r="S8" s="18">
        <f>'Formato 5'!E14</f>
        <v>4115.92</v>
      </c>
      <c r="T8" s="18">
        <f>'Formato 5'!F14</f>
        <v>4115.92</v>
      </c>
      <c r="U8" s="18">
        <f>'Formato 5'!G14</f>
        <v>-6969.74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540608.66</v>
      </c>
      <c r="Q9" s="18">
        <f>'Formato 5'!C15</f>
        <v>7000</v>
      </c>
      <c r="R9" s="18">
        <f>'Formato 5'!D15</f>
        <v>547608.66</v>
      </c>
      <c r="S9" s="18">
        <f>'Formato 5'!E15</f>
        <v>387253.13</v>
      </c>
      <c r="T9" s="18">
        <f>'Formato 5'!F15</f>
        <v>387253.13</v>
      </c>
      <c r="U9" s="18">
        <f>'Formato 5'!G15</f>
        <v>-153355.53000000003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614459.56000000006</v>
      </c>
      <c r="Q28" s="18">
        <f>'Formato 5'!C34</f>
        <v>0</v>
      </c>
      <c r="R28" s="18">
        <f>'Formato 5'!D34</f>
        <v>614459.56000000006</v>
      </c>
      <c r="S28" s="18">
        <f>'Formato 5'!E34</f>
        <v>469932</v>
      </c>
      <c r="T28" s="18">
        <f>'Formato 5'!F34</f>
        <v>469932</v>
      </c>
      <c r="U28" s="18">
        <f>'Formato 5'!G34</f>
        <v>-144527.56000000006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758101</v>
      </c>
      <c r="R29" s="18">
        <f>'Formato 5'!D35</f>
        <v>758101</v>
      </c>
      <c r="S29" s="18">
        <f>'Formato 5'!E35</f>
        <v>758101</v>
      </c>
      <c r="T29" s="18">
        <f>'Formato 5'!F35</f>
        <v>758101</v>
      </c>
      <c r="U29" s="18">
        <f>'Formato 5'!G35</f>
        <v>758101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758101</v>
      </c>
      <c r="R30" s="18">
        <f>'Formato 5'!D36</f>
        <v>758101</v>
      </c>
      <c r="S30" s="18">
        <f>'Formato 5'!E36</f>
        <v>758101</v>
      </c>
      <c r="T30" s="18">
        <f>'Formato 5'!F36</f>
        <v>758101</v>
      </c>
      <c r="U30" s="18">
        <f>'Formato 5'!G36</f>
        <v>758101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21850909.849999998</v>
      </c>
      <c r="Q34">
        <f>'Formato 5'!C41</f>
        <v>801418</v>
      </c>
      <c r="R34">
        <f>'Formato 5'!D41</f>
        <v>22652327.849999998</v>
      </c>
      <c r="S34">
        <f>'Formato 5'!E41</f>
        <v>18672389.680000003</v>
      </c>
      <c r="T34">
        <f>'Formato 5'!F41</f>
        <v>18672389.680000003</v>
      </c>
      <c r="U34">
        <f>'Formato 5'!G41</f>
        <v>-3178520.1699999976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523257</v>
      </c>
      <c r="R57">
        <f>'Formato 5'!D67</f>
        <v>523257</v>
      </c>
      <c r="S57">
        <f>'Formato 5'!E67</f>
        <v>523257</v>
      </c>
      <c r="T57">
        <f>'Formato 5'!F67</f>
        <v>523257</v>
      </c>
      <c r="U57">
        <f>'Formato 5'!G67</f>
        <v>523257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523257</v>
      </c>
      <c r="R60">
        <f>'Formato 5'!D73</f>
        <v>523257</v>
      </c>
      <c r="S60">
        <f>'Formato 5'!E73</f>
        <v>523257</v>
      </c>
      <c r="T60">
        <f>'Formato 5'!F73</f>
        <v>523257</v>
      </c>
      <c r="U60">
        <f>'Formato 5'!G73</f>
        <v>523257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523257</v>
      </c>
      <c r="R62">
        <f>'Formato 5'!D75</f>
        <v>523257</v>
      </c>
      <c r="S62">
        <f>'Formato 5'!E75</f>
        <v>523257</v>
      </c>
      <c r="T62">
        <f>'Formato 5'!F75</f>
        <v>523257</v>
      </c>
      <c r="U62">
        <f>'Formato 5'!G75</f>
        <v>523257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B132" sqref="B132:F132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06" t="s">
        <v>3285</v>
      </c>
      <c r="B1" s="205"/>
      <c r="C1" s="205"/>
      <c r="D1" s="205"/>
      <c r="E1" s="205"/>
      <c r="F1" s="205"/>
      <c r="G1" s="205"/>
    </row>
    <row r="2" spans="1:7">
      <c r="A2" s="209" t="str">
        <f>ENTE_PUBLICO_A</f>
        <v>JUNTA DE AGUA POTABLE Y ALCANTARILLADO DE COMONFORT, GTO., Gobierno del Estado de Guanajuato (a)</v>
      </c>
      <c r="B2" s="209"/>
      <c r="C2" s="209"/>
      <c r="D2" s="209"/>
      <c r="E2" s="209"/>
      <c r="F2" s="209"/>
      <c r="G2" s="209"/>
    </row>
    <row r="3" spans="1:7">
      <c r="A3" s="210" t="s">
        <v>277</v>
      </c>
      <c r="B3" s="210"/>
      <c r="C3" s="210"/>
      <c r="D3" s="210"/>
      <c r="E3" s="210"/>
      <c r="F3" s="210"/>
      <c r="G3" s="210"/>
    </row>
    <row r="4" spans="1:7">
      <c r="A4" s="210" t="s">
        <v>278</v>
      </c>
      <c r="B4" s="210"/>
      <c r="C4" s="210"/>
      <c r="D4" s="210"/>
      <c r="E4" s="210"/>
      <c r="F4" s="210"/>
      <c r="G4" s="210"/>
    </row>
    <row r="5" spans="1:7">
      <c r="A5" s="211" t="str">
        <f>TRIMESTRE</f>
        <v>Del 1 de enero al 30 de septiembre de 2018 (b)</v>
      </c>
      <c r="B5" s="211"/>
      <c r="C5" s="211"/>
      <c r="D5" s="211"/>
      <c r="E5" s="211"/>
      <c r="F5" s="211"/>
      <c r="G5" s="211"/>
    </row>
    <row r="6" spans="1:7">
      <c r="A6" s="203" t="s">
        <v>118</v>
      </c>
      <c r="B6" s="203"/>
      <c r="C6" s="203"/>
      <c r="D6" s="203"/>
      <c r="E6" s="203"/>
      <c r="F6" s="203"/>
      <c r="G6" s="203"/>
    </row>
    <row r="7" spans="1:7" ht="15" customHeight="1">
      <c r="A7" s="207" t="s">
        <v>0</v>
      </c>
      <c r="B7" s="207" t="s">
        <v>279</v>
      </c>
      <c r="C7" s="207"/>
      <c r="D7" s="207"/>
      <c r="E7" s="207"/>
      <c r="F7" s="207"/>
      <c r="G7" s="208" t="s">
        <v>280</v>
      </c>
    </row>
    <row r="8" spans="1:7" ht="30">
      <c r="A8" s="20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07"/>
    </row>
    <row r="9" spans="1:7">
      <c r="A9" s="82" t="s">
        <v>285</v>
      </c>
      <c r="B9" s="79">
        <f>SUM(B10,B18,B28,B38,B48,B58,B62,B71,B75)</f>
        <v>21850909.850000001</v>
      </c>
      <c r="C9" s="79">
        <f t="shared" ref="C9:G9" si="0">SUM(C10,C18,C28,C38,C48,C58,C62,C71,C75)</f>
        <v>1324675.0000000002</v>
      </c>
      <c r="D9" s="79">
        <f t="shared" si="0"/>
        <v>23175584.849999998</v>
      </c>
      <c r="E9" s="79">
        <f t="shared" si="0"/>
        <v>17065147.510000002</v>
      </c>
      <c r="F9" s="79">
        <f t="shared" si="0"/>
        <v>17065147.510000002</v>
      </c>
      <c r="G9" s="79">
        <f t="shared" si="0"/>
        <v>6110437.3399999989</v>
      </c>
    </row>
    <row r="10" spans="1:7">
      <c r="A10" s="83" t="s">
        <v>286</v>
      </c>
      <c r="B10" s="80">
        <f>SUM(B11:B17)</f>
        <v>8561221.0899999999</v>
      </c>
      <c r="C10" s="80">
        <f t="shared" ref="C10:F10" si="1">SUM(C11:C17)</f>
        <v>197436.49000000002</v>
      </c>
      <c r="D10" s="80">
        <f t="shared" si="1"/>
        <v>8758657.5800000001</v>
      </c>
      <c r="E10" s="80">
        <f t="shared" si="1"/>
        <v>5270711.07</v>
      </c>
      <c r="F10" s="80">
        <f t="shared" si="1"/>
        <v>5270711.07</v>
      </c>
      <c r="G10" s="80">
        <f>SUM(G11:G17)</f>
        <v>3487946.51</v>
      </c>
    </row>
    <row r="11" spans="1:7">
      <c r="A11" s="84" t="s">
        <v>287</v>
      </c>
      <c r="B11" s="163">
        <v>2710846.11</v>
      </c>
      <c r="C11" s="163">
        <v>-47734.06</v>
      </c>
      <c r="D11" s="163">
        <v>2663112.0499999998</v>
      </c>
      <c r="E11" s="163">
        <v>1704910.13</v>
      </c>
      <c r="F11" s="163">
        <v>1704910.13</v>
      </c>
      <c r="G11" s="163">
        <v>958201.91999999993</v>
      </c>
    </row>
    <row r="12" spans="1:7">
      <c r="A12" s="84" t="s">
        <v>288</v>
      </c>
      <c r="B12" s="163">
        <v>3014965.55</v>
      </c>
      <c r="C12" s="163">
        <v>399461.78</v>
      </c>
      <c r="D12" s="163">
        <v>3414427.33</v>
      </c>
      <c r="E12" s="163">
        <v>2224142.34</v>
      </c>
      <c r="F12" s="163">
        <v>2224142.34</v>
      </c>
      <c r="G12" s="163">
        <v>1190284.9900000002</v>
      </c>
    </row>
    <row r="13" spans="1:7" ht="14.25" customHeight="1">
      <c r="A13" s="84" t="s">
        <v>289</v>
      </c>
      <c r="B13" s="163">
        <v>1240731.17</v>
      </c>
      <c r="C13" s="163">
        <v>-141601.03</v>
      </c>
      <c r="D13" s="163">
        <v>1099130.1399999999</v>
      </c>
      <c r="E13" s="163">
        <v>469885.36</v>
      </c>
      <c r="F13" s="163">
        <v>469885.36</v>
      </c>
      <c r="G13" s="163">
        <v>629244.77999999991</v>
      </c>
    </row>
    <row r="14" spans="1:7" ht="14.25" customHeight="1">
      <c r="A14" s="84" t="s">
        <v>290</v>
      </c>
      <c r="B14" s="163"/>
      <c r="C14" s="163"/>
      <c r="D14" s="163">
        <v>0</v>
      </c>
      <c r="E14" s="163"/>
      <c r="F14" s="163"/>
      <c r="G14" s="163">
        <v>0</v>
      </c>
    </row>
    <row r="15" spans="1:7">
      <c r="A15" s="84" t="s">
        <v>291</v>
      </c>
      <c r="B15" s="163">
        <v>1594678.26</v>
      </c>
      <c r="C15" s="163">
        <v>-12690.2</v>
      </c>
      <c r="D15" s="163">
        <v>1581988.06</v>
      </c>
      <c r="E15" s="163">
        <v>871773.24</v>
      </c>
      <c r="F15" s="163">
        <v>871773.24</v>
      </c>
      <c r="G15" s="163">
        <v>710214.82000000007</v>
      </c>
    </row>
    <row r="16" spans="1:7" ht="14.25" customHeight="1">
      <c r="A16" s="84" t="s">
        <v>292</v>
      </c>
      <c r="B16" s="163"/>
      <c r="C16" s="163"/>
      <c r="D16" s="163">
        <v>0</v>
      </c>
      <c r="E16" s="163"/>
      <c r="F16" s="163"/>
      <c r="G16" s="163">
        <v>0</v>
      </c>
    </row>
    <row r="17" spans="1:7">
      <c r="A17" s="84" t="s">
        <v>293</v>
      </c>
      <c r="B17" s="163"/>
      <c r="C17" s="163"/>
      <c r="D17" s="163">
        <v>0</v>
      </c>
      <c r="E17" s="163"/>
      <c r="F17" s="163"/>
      <c r="G17" s="163">
        <v>0</v>
      </c>
    </row>
    <row r="18" spans="1:7">
      <c r="A18" s="83" t="s">
        <v>294</v>
      </c>
      <c r="B18" s="80">
        <f>SUM(B19:B27)</f>
        <v>2708784.25</v>
      </c>
      <c r="C18" s="80">
        <f t="shared" ref="C18:F18" si="2">SUM(C19:C27)</f>
        <v>257019.64000000004</v>
      </c>
      <c r="D18" s="80">
        <f t="shared" si="2"/>
        <v>2965803.89</v>
      </c>
      <c r="E18" s="80">
        <f t="shared" si="2"/>
        <v>2444256.81</v>
      </c>
      <c r="F18" s="80">
        <f t="shared" si="2"/>
        <v>2444256.81</v>
      </c>
      <c r="G18" s="80">
        <f>SUM(G19:G27)</f>
        <v>521547.08</v>
      </c>
    </row>
    <row r="19" spans="1:7">
      <c r="A19" s="84" t="s">
        <v>295</v>
      </c>
      <c r="B19" s="164">
        <v>211597.14</v>
      </c>
      <c r="C19" s="164">
        <v>-30055.16</v>
      </c>
      <c r="D19" s="164">
        <v>181541.98</v>
      </c>
      <c r="E19" s="164">
        <v>124335.77</v>
      </c>
      <c r="F19" s="164">
        <v>124335.77</v>
      </c>
      <c r="G19" s="164">
        <v>57206.210000000006</v>
      </c>
    </row>
    <row r="20" spans="1:7">
      <c r="A20" s="84" t="s">
        <v>296</v>
      </c>
      <c r="B20" s="164">
        <v>50562</v>
      </c>
      <c r="C20" s="164">
        <v>1550</v>
      </c>
      <c r="D20" s="164">
        <v>52112</v>
      </c>
      <c r="E20" s="164">
        <v>26798.23</v>
      </c>
      <c r="F20" s="164">
        <v>26798.23</v>
      </c>
      <c r="G20" s="164">
        <v>25313.77</v>
      </c>
    </row>
    <row r="21" spans="1:7">
      <c r="A21" s="84" t="s">
        <v>297</v>
      </c>
      <c r="B21" s="164">
        <v>50000</v>
      </c>
      <c r="C21" s="164">
        <v>-50000</v>
      </c>
      <c r="D21" s="164">
        <v>0</v>
      </c>
      <c r="E21" s="164">
        <v>0</v>
      </c>
      <c r="F21" s="164">
        <v>0</v>
      </c>
      <c r="G21" s="164">
        <v>0</v>
      </c>
    </row>
    <row r="22" spans="1:7">
      <c r="A22" s="84" t="s">
        <v>298</v>
      </c>
      <c r="B22" s="164">
        <v>837642.68</v>
      </c>
      <c r="C22" s="164">
        <v>315144.09000000003</v>
      </c>
      <c r="D22" s="164">
        <v>1152786.77</v>
      </c>
      <c r="E22" s="164">
        <v>992221.49</v>
      </c>
      <c r="F22" s="164">
        <v>992221.49</v>
      </c>
      <c r="G22" s="164">
        <v>160565.28000000003</v>
      </c>
    </row>
    <row r="23" spans="1:7">
      <c r="A23" s="84" t="s">
        <v>299</v>
      </c>
      <c r="B23" s="164">
        <v>98493.759999999995</v>
      </c>
      <c r="C23" s="164">
        <v>8000</v>
      </c>
      <c r="D23" s="164">
        <v>106493.75999999999</v>
      </c>
      <c r="E23" s="164">
        <v>95012.5</v>
      </c>
      <c r="F23" s="164">
        <v>95012.5</v>
      </c>
      <c r="G23" s="164">
        <v>11481.259999999995</v>
      </c>
    </row>
    <row r="24" spans="1:7">
      <c r="A24" s="84" t="s">
        <v>300</v>
      </c>
      <c r="B24" s="164">
        <v>685866.74</v>
      </c>
      <c r="C24" s="164">
        <v>-94943.4</v>
      </c>
      <c r="D24" s="164">
        <v>590923.34</v>
      </c>
      <c r="E24" s="164">
        <v>480310.86</v>
      </c>
      <c r="F24" s="164">
        <v>480310.86</v>
      </c>
      <c r="G24" s="164">
        <v>110612.47999999998</v>
      </c>
    </row>
    <row r="25" spans="1:7">
      <c r="A25" s="84" t="s">
        <v>301</v>
      </c>
      <c r="B25" s="164">
        <v>57701.58</v>
      </c>
      <c r="C25" s="164">
        <v>-25247.87</v>
      </c>
      <c r="D25" s="164">
        <v>32453.710000000003</v>
      </c>
      <c r="E25" s="164">
        <v>30905.01</v>
      </c>
      <c r="F25" s="164">
        <v>30905.01</v>
      </c>
      <c r="G25" s="164">
        <v>1548.7000000000044</v>
      </c>
    </row>
    <row r="26" spans="1:7">
      <c r="A26" s="84" t="s">
        <v>302</v>
      </c>
      <c r="B26" s="164"/>
      <c r="C26" s="164"/>
      <c r="D26" s="164">
        <v>0</v>
      </c>
      <c r="E26" s="164"/>
      <c r="F26" s="164"/>
      <c r="G26" s="164">
        <v>0</v>
      </c>
    </row>
    <row r="27" spans="1:7">
      <c r="A27" s="84" t="s">
        <v>303</v>
      </c>
      <c r="B27" s="165">
        <v>716920.35</v>
      </c>
      <c r="C27" s="165">
        <v>132571.98000000001</v>
      </c>
      <c r="D27" s="165">
        <v>849492.33</v>
      </c>
      <c r="E27" s="165">
        <v>694672.95</v>
      </c>
      <c r="F27" s="165">
        <v>694672.95</v>
      </c>
      <c r="G27" s="165">
        <v>154819.38</v>
      </c>
    </row>
    <row r="28" spans="1:7">
      <c r="A28" s="83" t="s">
        <v>304</v>
      </c>
      <c r="B28" s="80">
        <f>SUM(B29:B37)</f>
        <v>9681184.3200000003</v>
      </c>
      <c r="C28" s="80">
        <f t="shared" ref="C28:G28" si="3">SUM(C29:C37)</f>
        <v>-432898.35999999987</v>
      </c>
      <c r="D28" s="80">
        <f t="shared" si="3"/>
        <v>9248285.959999999</v>
      </c>
      <c r="E28" s="80">
        <f t="shared" si="3"/>
        <v>7285534.4099999992</v>
      </c>
      <c r="F28" s="80">
        <f t="shared" si="3"/>
        <v>7285534.4099999992</v>
      </c>
      <c r="G28" s="80">
        <f t="shared" si="3"/>
        <v>1962751.5499999993</v>
      </c>
    </row>
    <row r="29" spans="1:7">
      <c r="A29" s="84" t="s">
        <v>305</v>
      </c>
      <c r="B29" s="166">
        <v>7108771.9299999997</v>
      </c>
      <c r="C29" s="166">
        <v>-804218.46</v>
      </c>
      <c r="D29" s="166">
        <v>6304553.4699999997</v>
      </c>
      <c r="E29" s="166">
        <v>5116268.87</v>
      </c>
      <c r="F29" s="166">
        <v>5116268.87</v>
      </c>
      <c r="G29" s="166">
        <v>1188284.5999999996</v>
      </c>
    </row>
    <row r="30" spans="1:7">
      <c r="A30" s="84" t="s">
        <v>306</v>
      </c>
      <c r="B30" s="166">
        <v>152413.6</v>
      </c>
      <c r="C30" s="166">
        <v>-32000</v>
      </c>
      <c r="D30" s="166">
        <v>120413.6</v>
      </c>
      <c r="E30" s="166">
        <v>85364.02</v>
      </c>
      <c r="F30" s="166">
        <v>85364.02</v>
      </c>
      <c r="G30" s="166">
        <v>35049.58</v>
      </c>
    </row>
    <row r="31" spans="1:7">
      <c r="A31" s="84" t="s">
        <v>307</v>
      </c>
      <c r="B31" s="166">
        <v>344263.51</v>
      </c>
      <c r="C31" s="166">
        <v>83346.039999999994</v>
      </c>
      <c r="D31" s="166">
        <v>427609.55</v>
      </c>
      <c r="E31" s="166">
        <v>397619.04</v>
      </c>
      <c r="F31" s="166">
        <v>397619.04</v>
      </c>
      <c r="G31" s="166">
        <v>29990.510000000009</v>
      </c>
    </row>
    <row r="32" spans="1:7">
      <c r="A32" s="84" t="s">
        <v>308</v>
      </c>
      <c r="B32" s="166">
        <v>127694.32</v>
      </c>
      <c r="C32" s="166">
        <v>8116.05</v>
      </c>
      <c r="D32" s="166">
        <v>135810.37</v>
      </c>
      <c r="E32" s="166">
        <v>132559.76999999999</v>
      </c>
      <c r="F32" s="166">
        <v>132559.76999999999</v>
      </c>
      <c r="G32" s="166">
        <v>3250.6000000000058</v>
      </c>
    </row>
    <row r="33" spans="1:7">
      <c r="A33" s="84" t="s">
        <v>309</v>
      </c>
      <c r="B33" s="166">
        <v>685563.47</v>
      </c>
      <c r="C33" s="166">
        <v>-98474.73</v>
      </c>
      <c r="D33" s="166">
        <v>587088.74</v>
      </c>
      <c r="E33" s="166">
        <v>464429.56</v>
      </c>
      <c r="F33" s="166">
        <v>464429.56</v>
      </c>
      <c r="G33" s="166">
        <v>122659.18</v>
      </c>
    </row>
    <row r="34" spans="1:7">
      <c r="A34" s="84" t="s">
        <v>310</v>
      </c>
      <c r="B34" s="166">
        <v>58680</v>
      </c>
      <c r="C34" s="166">
        <v>-15000</v>
      </c>
      <c r="D34" s="166">
        <v>43680</v>
      </c>
      <c r="E34" s="166">
        <v>17847.86</v>
      </c>
      <c r="F34" s="166">
        <v>17847.86</v>
      </c>
      <c r="G34" s="166">
        <v>25832.14</v>
      </c>
    </row>
    <row r="35" spans="1:7">
      <c r="A35" s="84" t="s">
        <v>311</v>
      </c>
      <c r="B35" s="166">
        <v>7500</v>
      </c>
      <c r="C35" s="166">
        <v>0</v>
      </c>
      <c r="D35" s="166">
        <v>7500</v>
      </c>
      <c r="E35" s="166">
        <v>1229.1199999999999</v>
      </c>
      <c r="F35" s="166">
        <v>1229.1199999999999</v>
      </c>
      <c r="G35" s="166">
        <v>6270.88</v>
      </c>
    </row>
    <row r="36" spans="1:7">
      <c r="A36" s="84" t="s">
        <v>312</v>
      </c>
      <c r="B36" s="166">
        <v>1500</v>
      </c>
      <c r="C36" s="166">
        <v>20000</v>
      </c>
      <c r="D36" s="166">
        <v>21500</v>
      </c>
      <c r="E36" s="166">
        <v>11016.62</v>
      </c>
      <c r="F36" s="166">
        <v>11016.62</v>
      </c>
      <c r="G36" s="166">
        <v>10483.379999999999</v>
      </c>
    </row>
    <row r="37" spans="1:7">
      <c r="A37" s="84" t="s">
        <v>313</v>
      </c>
      <c r="B37" s="166">
        <v>1194797.49</v>
      </c>
      <c r="C37" s="166">
        <v>405332.74</v>
      </c>
      <c r="D37" s="166">
        <v>1600130.23</v>
      </c>
      <c r="E37" s="166">
        <v>1059199.55</v>
      </c>
      <c r="F37" s="166">
        <v>1059199.55</v>
      </c>
      <c r="G37" s="166">
        <v>540930.67999999993</v>
      </c>
    </row>
    <row r="38" spans="1:7">
      <c r="A38" s="83" t="s">
        <v>314</v>
      </c>
      <c r="B38" s="80">
        <f>SUM(B39:B47)</f>
        <v>43757.18</v>
      </c>
      <c r="C38" s="80">
        <f t="shared" ref="C38:G38" si="4">SUM(C39:C47)</f>
        <v>46827.9</v>
      </c>
      <c r="D38" s="80">
        <f t="shared" si="4"/>
        <v>90585.08</v>
      </c>
      <c r="E38" s="80">
        <f t="shared" si="4"/>
        <v>56748.24</v>
      </c>
      <c r="F38" s="80">
        <f t="shared" si="4"/>
        <v>56748.24</v>
      </c>
      <c r="G38" s="80">
        <f t="shared" si="4"/>
        <v>33836.840000000004</v>
      </c>
    </row>
    <row r="39" spans="1:7">
      <c r="A39" s="84" t="s">
        <v>315</v>
      </c>
      <c r="B39" s="167"/>
      <c r="C39" s="167"/>
      <c r="D39" s="167">
        <v>0</v>
      </c>
      <c r="E39" s="167"/>
      <c r="F39" s="167"/>
      <c r="G39" s="167">
        <v>0</v>
      </c>
    </row>
    <row r="40" spans="1:7">
      <c r="A40" s="84" t="s">
        <v>316</v>
      </c>
      <c r="B40" s="167"/>
      <c r="C40" s="167"/>
      <c r="D40" s="167">
        <v>0</v>
      </c>
      <c r="E40" s="167"/>
      <c r="F40" s="167"/>
      <c r="G40" s="167">
        <v>0</v>
      </c>
    </row>
    <row r="41" spans="1:7">
      <c r="A41" s="84" t="s">
        <v>317</v>
      </c>
      <c r="B41" s="167"/>
      <c r="C41" s="167"/>
      <c r="D41" s="167">
        <v>0</v>
      </c>
      <c r="E41" s="167"/>
      <c r="F41" s="167"/>
      <c r="G41" s="167">
        <v>0</v>
      </c>
    </row>
    <row r="42" spans="1:7">
      <c r="A42" s="84" t="s">
        <v>318</v>
      </c>
      <c r="B42" s="167"/>
      <c r="C42" s="167"/>
      <c r="D42" s="167">
        <v>0</v>
      </c>
      <c r="E42" s="167"/>
      <c r="F42" s="167"/>
      <c r="G42" s="167">
        <v>0</v>
      </c>
    </row>
    <row r="43" spans="1:7">
      <c r="A43" s="84" t="s">
        <v>319</v>
      </c>
      <c r="B43" s="167">
        <v>43757.18</v>
      </c>
      <c r="C43" s="167">
        <v>46827.9</v>
      </c>
      <c r="D43" s="167">
        <v>90585.08</v>
      </c>
      <c r="E43" s="167">
        <v>56748.24</v>
      </c>
      <c r="F43" s="167">
        <v>56748.24</v>
      </c>
      <c r="G43" s="167">
        <v>33836.840000000004</v>
      </c>
    </row>
    <row r="44" spans="1:7">
      <c r="A44" s="84" t="s">
        <v>320</v>
      </c>
      <c r="B44" s="167"/>
      <c r="C44" s="167"/>
      <c r="D44" s="167">
        <v>0</v>
      </c>
      <c r="E44" s="167"/>
      <c r="F44" s="167"/>
      <c r="G44" s="167">
        <v>0</v>
      </c>
    </row>
    <row r="45" spans="1:7">
      <c r="A45" s="84" t="s">
        <v>321</v>
      </c>
      <c r="B45" s="167"/>
      <c r="C45" s="167"/>
      <c r="D45" s="167">
        <v>0</v>
      </c>
      <c r="E45" s="167"/>
      <c r="F45" s="167"/>
      <c r="G45" s="167">
        <v>0</v>
      </c>
    </row>
    <row r="46" spans="1:7">
      <c r="A46" s="84" t="s">
        <v>322</v>
      </c>
      <c r="B46" s="167"/>
      <c r="C46" s="167"/>
      <c r="D46" s="167">
        <v>0</v>
      </c>
      <c r="E46" s="167"/>
      <c r="F46" s="167"/>
      <c r="G46" s="167">
        <v>0</v>
      </c>
    </row>
    <row r="47" spans="1:7">
      <c r="A47" s="84" t="s">
        <v>323</v>
      </c>
      <c r="B47" s="167"/>
      <c r="C47" s="167"/>
      <c r="D47" s="167">
        <v>0</v>
      </c>
      <c r="E47" s="167"/>
      <c r="F47" s="167"/>
      <c r="G47" s="167">
        <v>0</v>
      </c>
    </row>
    <row r="48" spans="1:7">
      <c r="A48" s="83" t="s">
        <v>324</v>
      </c>
      <c r="B48" s="80">
        <f>SUM(B49:B57)</f>
        <v>855963.01</v>
      </c>
      <c r="C48" s="80">
        <f t="shared" ref="C48:G48" si="5">SUM(C49:C57)</f>
        <v>1188302.55</v>
      </c>
      <c r="D48" s="80">
        <f t="shared" si="5"/>
        <v>2044265.56</v>
      </c>
      <c r="E48" s="80">
        <f t="shared" si="5"/>
        <v>1939910.2</v>
      </c>
      <c r="F48" s="80">
        <f t="shared" si="5"/>
        <v>1939910.2</v>
      </c>
      <c r="G48" s="80">
        <f t="shared" si="5"/>
        <v>104355.36000000002</v>
      </c>
    </row>
    <row r="49" spans="1:7">
      <c r="A49" s="84" t="s">
        <v>325</v>
      </c>
      <c r="B49" s="168">
        <v>42953</v>
      </c>
      <c r="C49" s="168">
        <v>29809.599999999999</v>
      </c>
      <c r="D49" s="168">
        <v>72762.600000000006</v>
      </c>
      <c r="E49" s="168">
        <v>53090</v>
      </c>
      <c r="F49" s="168">
        <v>53090</v>
      </c>
      <c r="G49" s="168">
        <v>19672.600000000006</v>
      </c>
    </row>
    <row r="50" spans="1:7">
      <c r="A50" s="84" t="s">
        <v>326</v>
      </c>
      <c r="B50" s="168">
        <v>0</v>
      </c>
      <c r="C50" s="168">
        <v>7800</v>
      </c>
      <c r="D50" s="168">
        <v>7800</v>
      </c>
      <c r="E50" s="168">
        <v>7800</v>
      </c>
      <c r="F50" s="168">
        <v>7800</v>
      </c>
      <c r="G50" s="168">
        <v>0</v>
      </c>
    </row>
    <row r="51" spans="1:7">
      <c r="A51" s="84" t="s">
        <v>327</v>
      </c>
      <c r="B51" s="168"/>
      <c r="C51" s="168"/>
      <c r="D51" s="168">
        <v>0</v>
      </c>
      <c r="E51" s="168"/>
      <c r="F51" s="168"/>
      <c r="G51" s="168">
        <v>0</v>
      </c>
    </row>
    <row r="52" spans="1:7">
      <c r="A52" s="84" t="s">
        <v>328</v>
      </c>
      <c r="B52" s="168">
        <v>500000</v>
      </c>
      <c r="C52" s="168">
        <v>643217.24</v>
      </c>
      <c r="D52" s="168">
        <v>1143217.24</v>
      </c>
      <c r="E52" s="168">
        <v>1058534.48</v>
      </c>
      <c r="F52" s="168">
        <v>1058534.48</v>
      </c>
      <c r="G52" s="168">
        <v>84682.760000000009</v>
      </c>
    </row>
    <row r="53" spans="1:7">
      <c r="A53" s="84" t="s">
        <v>329</v>
      </c>
      <c r="B53" s="168"/>
      <c r="C53" s="168"/>
      <c r="D53" s="168">
        <v>0</v>
      </c>
      <c r="E53" s="168"/>
      <c r="F53" s="168"/>
      <c r="G53" s="168">
        <v>0</v>
      </c>
    </row>
    <row r="54" spans="1:7">
      <c r="A54" s="84" t="s">
        <v>330</v>
      </c>
      <c r="B54" s="168">
        <v>313010.01</v>
      </c>
      <c r="C54" s="168">
        <v>507475.71</v>
      </c>
      <c r="D54" s="168">
        <v>820485.72</v>
      </c>
      <c r="E54" s="168">
        <v>820485.72</v>
      </c>
      <c r="F54" s="168">
        <v>820485.72</v>
      </c>
      <c r="G54" s="168">
        <v>0</v>
      </c>
    </row>
    <row r="55" spans="1:7">
      <c r="A55" s="84" t="s">
        <v>331</v>
      </c>
      <c r="B55" s="168"/>
      <c r="C55" s="168"/>
      <c r="D55" s="168">
        <v>0</v>
      </c>
      <c r="E55" s="168"/>
      <c r="F55" s="168"/>
      <c r="G55" s="168">
        <v>0</v>
      </c>
    </row>
    <row r="56" spans="1:7">
      <c r="A56" s="84" t="s">
        <v>332</v>
      </c>
      <c r="B56" s="168"/>
      <c r="C56" s="168"/>
      <c r="D56" s="168">
        <v>0</v>
      </c>
      <c r="E56" s="168"/>
      <c r="F56" s="168"/>
      <c r="G56" s="168">
        <v>0</v>
      </c>
    </row>
    <row r="57" spans="1:7">
      <c r="A57" s="84" t="s">
        <v>333</v>
      </c>
      <c r="B57" s="168"/>
      <c r="C57" s="168"/>
      <c r="D57" s="168">
        <v>0</v>
      </c>
      <c r="E57" s="168"/>
      <c r="F57" s="168"/>
      <c r="G57" s="168">
        <v>0</v>
      </c>
    </row>
    <row r="58" spans="1:7">
      <c r="A58" s="83" t="s">
        <v>334</v>
      </c>
      <c r="B58" s="80">
        <f>SUM(B59:B61)</f>
        <v>0</v>
      </c>
      <c r="C58" s="80">
        <f t="shared" ref="C58:G58" si="6">SUM(C59:C61)</f>
        <v>67986.78</v>
      </c>
      <c r="D58" s="80">
        <f t="shared" si="6"/>
        <v>67986.78</v>
      </c>
      <c r="E58" s="80">
        <f t="shared" si="6"/>
        <v>67986.78</v>
      </c>
      <c r="F58" s="80">
        <f t="shared" si="6"/>
        <v>67986.78</v>
      </c>
      <c r="G58" s="80">
        <f t="shared" si="6"/>
        <v>0</v>
      </c>
    </row>
    <row r="59" spans="1:7">
      <c r="A59" s="84" t="s">
        <v>335</v>
      </c>
      <c r="B59" s="169">
        <v>0</v>
      </c>
      <c r="C59" s="169">
        <v>67986.78</v>
      </c>
      <c r="D59" s="169">
        <v>67986.78</v>
      </c>
      <c r="E59" s="169">
        <v>67986.78</v>
      </c>
      <c r="F59" s="169">
        <v>67986.78</v>
      </c>
      <c r="G59" s="169">
        <v>0</v>
      </c>
    </row>
    <row r="60" spans="1:7">
      <c r="A60" s="84" t="s">
        <v>336</v>
      </c>
      <c r="B60" s="169"/>
      <c r="C60" s="169"/>
      <c r="D60" s="169">
        <v>0</v>
      </c>
      <c r="E60" s="169"/>
      <c r="F60" s="169"/>
      <c r="G60" s="169">
        <v>0</v>
      </c>
    </row>
    <row r="61" spans="1:7">
      <c r="A61" s="84" t="s">
        <v>337</v>
      </c>
      <c r="B61" s="169"/>
      <c r="C61" s="169"/>
      <c r="D61" s="169">
        <v>0</v>
      </c>
      <c r="E61" s="169"/>
      <c r="F61" s="169"/>
      <c r="G61" s="169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>
      <c r="A63" s="84" t="s">
        <v>339</v>
      </c>
      <c r="B63" s="80"/>
      <c r="C63" s="80"/>
      <c r="D63" s="80"/>
      <c r="E63" s="80"/>
      <c r="F63" s="80"/>
      <c r="G63" s="80"/>
    </row>
    <row r="64" spans="1:7">
      <c r="A64" s="84" t="s">
        <v>340</v>
      </c>
      <c r="B64" s="80"/>
      <c r="C64" s="80"/>
      <c r="D64" s="80"/>
      <c r="E64" s="80"/>
      <c r="F64" s="80"/>
      <c r="G64" s="80"/>
    </row>
    <row r="65" spans="1:7">
      <c r="A65" s="84" t="s">
        <v>341</v>
      </c>
      <c r="B65" s="80"/>
      <c r="C65" s="80"/>
      <c r="D65" s="80"/>
      <c r="E65" s="80"/>
      <c r="F65" s="80"/>
      <c r="G65" s="80"/>
    </row>
    <row r="66" spans="1:7">
      <c r="A66" s="84" t="s">
        <v>342</v>
      </c>
      <c r="B66" s="80"/>
      <c r="C66" s="80"/>
      <c r="D66" s="80"/>
      <c r="E66" s="80"/>
      <c r="F66" s="80"/>
      <c r="G66" s="80"/>
    </row>
    <row r="67" spans="1:7">
      <c r="A67" s="84" t="s">
        <v>343</v>
      </c>
      <c r="B67" s="80"/>
      <c r="C67" s="80"/>
      <c r="D67" s="80"/>
      <c r="E67" s="80"/>
      <c r="F67" s="80"/>
      <c r="G67" s="80"/>
    </row>
    <row r="68" spans="1:7">
      <c r="A68" s="84" t="s">
        <v>3301</v>
      </c>
      <c r="B68" s="80"/>
      <c r="C68" s="80"/>
      <c r="D68" s="80"/>
      <c r="E68" s="80"/>
      <c r="F68" s="80"/>
      <c r="G68" s="80"/>
    </row>
    <row r="69" spans="1:7">
      <c r="A69" s="84" t="s">
        <v>345</v>
      </c>
      <c r="B69" s="80"/>
      <c r="C69" s="80"/>
      <c r="D69" s="80"/>
      <c r="E69" s="80"/>
      <c r="F69" s="80"/>
      <c r="G69" s="80"/>
    </row>
    <row r="70" spans="1:7">
      <c r="A70" s="84" t="s">
        <v>346</v>
      </c>
      <c r="B70" s="80"/>
      <c r="C70" s="80"/>
      <c r="D70" s="80"/>
      <c r="E70" s="80"/>
      <c r="F70" s="80"/>
      <c r="G70" s="80"/>
    </row>
    <row r="71" spans="1:7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>
      <c r="A72" s="84" t="s">
        <v>348</v>
      </c>
      <c r="B72" s="80"/>
      <c r="C72" s="80"/>
      <c r="D72" s="80"/>
      <c r="E72" s="80"/>
      <c r="F72" s="80"/>
      <c r="G72" s="80"/>
    </row>
    <row r="73" spans="1:7">
      <c r="A73" s="84" t="s">
        <v>349</v>
      </c>
      <c r="B73" s="80"/>
      <c r="C73" s="80"/>
      <c r="D73" s="80"/>
      <c r="E73" s="80"/>
      <c r="F73" s="80"/>
      <c r="G73" s="80"/>
    </row>
    <row r="74" spans="1:7">
      <c r="A74" s="84" t="s">
        <v>350</v>
      </c>
      <c r="B74" s="80"/>
      <c r="C74" s="80"/>
      <c r="D74" s="80"/>
      <c r="E74" s="80"/>
      <c r="F74" s="80"/>
      <c r="G74" s="80"/>
    </row>
    <row r="75" spans="1:7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>
      <c r="A76" s="84" t="s">
        <v>352</v>
      </c>
      <c r="B76" s="80"/>
      <c r="C76" s="80"/>
      <c r="D76" s="80"/>
      <c r="E76" s="80"/>
      <c r="F76" s="80"/>
      <c r="G76" s="80"/>
    </row>
    <row r="77" spans="1:7">
      <c r="A77" s="84" t="s">
        <v>353</v>
      </c>
      <c r="B77" s="80"/>
      <c r="C77" s="80"/>
      <c r="D77" s="80"/>
      <c r="E77" s="80"/>
      <c r="F77" s="80"/>
      <c r="G77" s="80"/>
    </row>
    <row r="78" spans="1:7">
      <c r="A78" s="84" t="s">
        <v>354</v>
      </c>
      <c r="B78" s="80"/>
      <c r="C78" s="80"/>
      <c r="D78" s="80"/>
      <c r="E78" s="80"/>
      <c r="F78" s="80"/>
      <c r="G78" s="80"/>
    </row>
    <row r="79" spans="1:7">
      <c r="A79" s="84" t="s">
        <v>355</v>
      </c>
      <c r="B79" s="80"/>
      <c r="C79" s="80"/>
      <c r="D79" s="80"/>
      <c r="E79" s="80"/>
      <c r="F79" s="80"/>
      <c r="G79" s="80"/>
    </row>
    <row r="80" spans="1:7">
      <c r="A80" s="84" t="s">
        <v>356</v>
      </c>
      <c r="B80" s="80"/>
      <c r="C80" s="80"/>
      <c r="D80" s="80"/>
      <c r="E80" s="80"/>
      <c r="F80" s="80"/>
      <c r="G80" s="80"/>
    </row>
    <row r="81" spans="1:7">
      <c r="A81" s="84" t="s">
        <v>357</v>
      </c>
      <c r="B81" s="80"/>
      <c r="C81" s="80"/>
      <c r="D81" s="80"/>
      <c r="E81" s="80"/>
      <c r="F81" s="80"/>
      <c r="G81" s="80"/>
    </row>
    <row r="82" spans="1:7">
      <c r="A82" s="84" t="s">
        <v>358</v>
      </c>
      <c r="B82" s="80"/>
      <c r="C82" s="80"/>
      <c r="D82" s="80"/>
      <c r="E82" s="80"/>
      <c r="F82" s="80"/>
      <c r="G82" s="80"/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>
      <c r="A87" s="84" t="s">
        <v>288</v>
      </c>
      <c r="B87" s="80"/>
      <c r="C87" s="80"/>
      <c r="D87" s="80"/>
      <c r="E87" s="80"/>
      <c r="F87" s="80"/>
      <c r="G87" s="80">
        <f t="shared" ref="G87:G91" si="12">D87-E87</f>
        <v>0</v>
      </c>
    </row>
    <row r="88" spans="1:7">
      <c r="A88" s="84" t="s">
        <v>289</v>
      </c>
      <c r="B88" s="80"/>
      <c r="C88" s="80"/>
      <c r="D88" s="80"/>
      <c r="E88" s="80"/>
      <c r="F88" s="80"/>
      <c r="G88" s="80">
        <f t="shared" si="12"/>
        <v>0</v>
      </c>
    </row>
    <row r="89" spans="1:7">
      <c r="A89" s="84" t="s">
        <v>290</v>
      </c>
      <c r="B89" s="80"/>
      <c r="C89" s="80"/>
      <c r="D89" s="80"/>
      <c r="E89" s="80"/>
      <c r="F89" s="80"/>
      <c r="G89" s="80">
        <f t="shared" si="12"/>
        <v>0</v>
      </c>
    </row>
    <row r="90" spans="1:7">
      <c r="A90" s="84" t="s">
        <v>291</v>
      </c>
      <c r="B90" s="80"/>
      <c r="C90" s="80"/>
      <c r="D90" s="80"/>
      <c r="E90" s="80"/>
      <c r="F90" s="80"/>
      <c r="G90" s="80">
        <f t="shared" si="12"/>
        <v>0</v>
      </c>
    </row>
    <row r="91" spans="1:7">
      <c r="A91" s="84" t="s">
        <v>292</v>
      </c>
      <c r="B91" s="80"/>
      <c r="C91" s="80"/>
      <c r="D91" s="80"/>
      <c r="E91" s="80"/>
      <c r="F91" s="80"/>
      <c r="G91" s="80">
        <f t="shared" si="12"/>
        <v>0</v>
      </c>
    </row>
    <row r="92" spans="1:7">
      <c r="A92" s="84" t="s">
        <v>293</v>
      </c>
      <c r="B92" s="80"/>
      <c r="C92" s="80"/>
      <c r="D92" s="80"/>
      <c r="E92" s="80"/>
      <c r="F92" s="80"/>
      <c r="G92" s="80"/>
    </row>
    <row r="93" spans="1:7">
      <c r="A93" s="83" t="s">
        <v>294</v>
      </c>
      <c r="B93" s="80">
        <f>SUM(B94:B102)</f>
        <v>0</v>
      </c>
      <c r="C93" s="80">
        <f t="shared" ref="C93:G93" si="13">SUM(C94:C102)</f>
        <v>0</v>
      </c>
      <c r="D93" s="80">
        <f t="shared" si="13"/>
        <v>0</v>
      </c>
      <c r="E93" s="80">
        <f t="shared" si="13"/>
        <v>0</v>
      </c>
      <c r="F93" s="80">
        <f t="shared" si="13"/>
        <v>0</v>
      </c>
      <c r="G93" s="80">
        <f t="shared" si="13"/>
        <v>0</v>
      </c>
    </row>
    <row r="94" spans="1:7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>
      <c r="A95" s="84" t="s">
        <v>296</v>
      </c>
      <c r="B95" s="80"/>
      <c r="C95" s="80"/>
      <c r="D95" s="80"/>
      <c r="E95" s="80"/>
      <c r="F95" s="80"/>
      <c r="G95" s="80">
        <f t="shared" ref="G95:G102" si="14">D95-E95</f>
        <v>0</v>
      </c>
    </row>
    <row r="96" spans="1:7">
      <c r="A96" s="84" t="s">
        <v>297</v>
      </c>
      <c r="B96" s="80"/>
      <c r="C96" s="80"/>
      <c r="D96" s="80"/>
      <c r="E96" s="80"/>
      <c r="F96" s="80"/>
      <c r="G96" s="80">
        <f t="shared" si="14"/>
        <v>0</v>
      </c>
    </row>
    <row r="97" spans="1:7">
      <c r="A97" s="84" t="s">
        <v>298</v>
      </c>
      <c r="B97" s="80"/>
      <c r="C97" s="80"/>
      <c r="D97" s="80"/>
      <c r="E97" s="80"/>
      <c r="F97" s="80"/>
      <c r="G97" s="80">
        <f t="shared" si="14"/>
        <v>0</v>
      </c>
    </row>
    <row r="98" spans="1:7">
      <c r="A98" s="42" t="s">
        <v>299</v>
      </c>
      <c r="B98" s="80"/>
      <c r="C98" s="80"/>
      <c r="D98" s="80"/>
      <c r="E98" s="80"/>
      <c r="F98" s="80"/>
      <c r="G98" s="80">
        <f t="shared" si="14"/>
        <v>0</v>
      </c>
    </row>
    <row r="99" spans="1:7">
      <c r="A99" s="84" t="s">
        <v>300</v>
      </c>
      <c r="B99" s="80"/>
      <c r="C99" s="80"/>
      <c r="D99" s="80"/>
      <c r="E99" s="80"/>
      <c r="F99" s="80"/>
      <c r="G99" s="80">
        <f t="shared" si="14"/>
        <v>0</v>
      </c>
    </row>
    <row r="100" spans="1:7">
      <c r="A100" s="84" t="s">
        <v>301</v>
      </c>
      <c r="B100" s="80"/>
      <c r="C100" s="80"/>
      <c r="D100" s="80"/>
      <c r="E100" s="80"/>
      <c r="F100" s="80"/>
      <c r="G100" s="80">
        <f t="shared" si="14"/>
        <v>0</v>
      </c>
    </row>
    <row r="101" spans="1:7">
      <c r="A101" s="84" t="s">
        <v>302</v>
      </c>
      <c r="B101" s="80"/>
      <c r="C101" s="80"/>
      <c r="D101" s="80"/>
      <c r="E101" s="80"/>
      <c r="F101" s="80"/>
      <c r="G101" s="80">
        <f t="shared" si="14"/>
        <v>0</v>
      </c>
    </row>
    <row r="102" spans="1:7">
      <c r="A102" s="84" t="s">
        <v>303</v>
      </c>
      <c r="B102" s="80"/>
      <c r="C102" s="80"/>
      <c r="D102" s="80"/>
      <c r="E102" s="80"/>
      <c r="F102" s="80"/>
      <c r="G102" s="80">
        <f t="shared" si="14"/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5">SUM(D104:D112)</f>
        <v>0</v>
      </c>
      <c r="E103" s="80">
        <f t="shared" si="15"/>
        <v>0</v>
      </c>
      <c r="F103" s="80">
        <f t="shared" si="15"/>
        <v>0</v>
      </c>
      <c r="G103" s="80">
        <f t="shared" si="15"/>
        <v>0</v>
      </c>
    </row>
    <row r="104" spans="1:7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>
      <c r="A105" s="84" t="s">
        <v>306</v>
      </c>
      <c r="B105" s="80"/>
      <c r="C105" s="80"/>
      <c r="D105" s="80"/>
      <c r="E105" s="80"/>
      <c r="F105" s="80"/>
      <c r="G105" s="80">
        <f t="shared" ref="G105:G112" si="16">D105-E105</f>
        <v>0</v>
      </c>
    </row>
    <row r="106" spans="1:7">
      <c r="A106" s="84" t="s">
        <v>307</v>
      </c>
      <c r="B106" s="80"/>
      <c r="C106" s="80"/>
      <c r="D106" s="80"/>
      <c r="E106" s="80"/>
      <c r="F106" s="80"/>
      <c r="G106" s="80">
        <f t="shared" si="16"/>
        <v>0</v>
      </c>
    </row>
    <row r="107" spans="1:7">
      <c r="A107" s="84" t="s">
        <v>308</v>
      </c>
      <c r="B107" s="80"/>
      <c r="C107" s="80"/>
      <c r="D107" s="80"/>
      <c r="E107" s="80"/>
      <c r="F107" s="80"/>
      <c r="G107" s="80">
        <f t="shared" si="16"/>
        <v>0</v>
      </c>
    </row>
    <row r="108" spans="1:7">
      <c r="A108" s="84" t="s">
        <v>309</v>
      </c>
      <c r="B108" s="80"/>
      <c r="C108" s="80"/>
      <c r="D108" s="80"/>
      <c r="E108" s="80"/>
      <c r="F108" s="80"/>
      <c r="G108" s="80">
        <f t="shared" si="16"/>
        <v>0</v>
      </c>
    </row>
    <row r="109" spans="1:7">
      <c r="A109" s="84" t="s">
        <v>310</v>
      </c>
      <c r="B109" s="80"/>
      <c r="C109" s="80"/>
      <c r="D109" s="80"/>
      <c r="E109" s="80"/>
      <c r="F109" s="80"/>
      <c r="G109" s="80">
        <f t="shared" si="16"/>
        <v>0</v>
      </c>
    </row>
    <row r="110" spans="1:7">
      <c r="A110" s="84" t="s">
        <v>311</v>
      </c>
      <c r="B110" s="80"/>
      <c r="C110" s="80"/>
      <c r="D110" s="80"/>
      <c r="E110" s="80"/>
      <c r="F110" s="80"/>
      <c r="G110" s="80">
        <f t="shared" si="16"/>
        <v>0</v>
      </c>
    </row>
    <row r="111" spans="1:7">
      <c r="A111" s="84" t="s">
        <v>312</v>
      </c>
      <c r="B111" s="80"/>
      <c r="C111" s="80"/>
      <c r="D111" s="80"/>
      <c r="E111" s="80"/>
      <c r="F111" s="80"/>
      <c r="G111" s="80">
        <f t="shared" si="16"/>
        <v>0</v>
      </c>
    </row>
    <row r="112" spans="1:7">
      <c r="A112" s="84" t="s">
        <v>313</v>
      </c>
      <c r="B112" s="80"/>
      <c r="C112" s="80"/>
      <c r="D112" s="80"/>
      <c r="E112" s="80"/>
      <c r="F112" s="80"/>
      <c r="G112" s="80">
        <f t="shared" si="16"/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17">SUM(C114:C122)</f>
        <v>0</v>
      </c>
      <c r="D113" s="80">
        <f t="shared" si="17"/>
        <v>0</v>
      </c>
      <c r="E113" s="80">
        <f t="shared" si="17"/>
        <v>0</v>
      </c>
      <c r="F113" s="80">
        <f t="shared" si="17"/>
        <v>0</v>
      </c>
      <c r="G113" s="80">
        <f t="shared" si="17"/>
        <v>0</v>
      </c>
    </row>
    <row r="114" spans="1:7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>
      <c r="A115" s="84" t="s">
        <v>316</v>
      </c>
      <c r="B115" s="80"/>
      <c r="C115" s="80"/>
      <c r="D115" s="80"/>
      <c r="E115" s="80"/>
      <c r="F115" s="80"/>
      <c r="G115" s="80">
        <f t="shared" ref="G115:G122" si="18">D115-E115</f>
        <v>0</v>
      </c>
    </row>
    <row r="116" spans="1:7">
      <c r="A116" s="84" t="s">
        <v>317</v>
      </c>
      <c r="B116" s="80"/>
      <c r="C116" s="80"/>
      <c r="D116" s="80"/>
      <c r="E116" s="80"/>
      <c r="F116" s="80"/>
      <c r="G116" s="80">
        <f t="shared" si="18"/>
        <v>0</v>
      </c>
    </row>
    <row r="117" spans="1:7">
      <c r="A117" s="84" t="s">
        <v>318</v>
      </c>
      <c r="B117" s="80"/>
      <c r="C117" s="80"/>
      <c r="D117" s="80"/>
      <c r="E117" s="80"/>
      <c r="F117" s="80"/>
      <c r="G117" s="80">
        <f t="shared" si="18"/>
        <v>0</v>
      </c>
    </row>
    <row r="118" spans="1:7">
      <c r="A118" s="84" t="s">
        <v>319</v>
      </c>
      <c r="B118" s="80"/>
      <c r="C118" s="80"/>
      <c r="D118" s="80"/>
      <c r="E118" s="80"/>
      <c r="F118" s="80"/>
      <c r="G118" s="80">
        <f t="shared" si="18"/>
        <v>0</v>
      </c>
    </row>
    <row r="119" spans="1:7">
      <c r="A119" s="84" t="s">
        <v>320</v>
      </c>
      <c r="B119" s="80"/>
      <c r="C119" s="80"/>
      <c r="D119" s="80"/>
      <c r="E119" s="80"/>
      <c r="F119" s="80"/>
      <c r="G119" s="80">
        <f t="shared" si="18"/>
        <v>0</v>
      </c>
    </row>
    <row r="120" spans="1:7">
      <c r="A120" s="84" t="s">
        <v>321</v>
      </c>
      <c r="B120" s="80"/>
      <c r="C120" s="80"/>
      <c r="D120" s="80"/>
      <c r="E120" s="80"/>
      <c r="F120" s="80"/>
      <c r="G120" s="80">
        <f t="shared" si="18"/>
        <v>0</v>
      </c>
    </row>
    <row r="121" spans="1:7">
      <c r="A121" s="84" t="s">
        <v>322</v>
      </c>
      <c r="B121" s="80"/>
      <c r="C121" s="80"/>
      <c r="D121" s="80"/>
      <c r="E121" s="80"/>
      <c r="F121" s="80"/>
      <c r="G121" s="80">
        <f t="shared" si="18"/>
        <v>0</v>
      </c>
    </row>
    <row r="122" spans="1:7">
      <c r="A122" s="84" t="s">
        <v>323</v>
      </c>
      <c r="B122" s="80"/>
      <c r="C122" s="80"/>
      <c r="D122" s="80"/>
      <c r="E122" s="80"/>
      <c r="F122" s="80"/>
      <c r="G122" s="80">
        <f t="shared" si="18"/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19">SUM(C124:C132)</f>
        <v>0</v>
      </c>
      <c r="D123" s="80">
        <f t="shared" si="19"/>
        <v>0</v>
      </c>
      <c r="E123" s="80">
        <f t="shared" si="19"/>
        <v>0</v>
      </c>
      <c r="F123" s="80">
        <f t="shared" si="19"/>
        <v>0</v>
      </c>
      <c r="G123" s="80">
        <f t="shared" si="19"/>
        <v>0</v>
      </c>
    </row>
    <row r="124" spans="1:7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>
      <c r="A125" s="84" t="s">
        <v>326</v>
      </c>
      <c r="B125" s="80"/>
      <c r="C125" s="80"/>
      <c r="D125" s="80"/>
      <c r="E125" s="80"/>
      <c r="F125" s="80"/>
      <c r="G125" s="80">
        <f t="shared" ref="G125:G132" si="20">D125-E125</f>
        <v>0</v>
      </c>
    </row>
    <row r="126" spans="1:7">
      <c r="A126" s="84" t="s">
        <v>327</v>
      </c>
      <c r="B126" s="80"/>
      <c r="C126" s="80"/>
      <c r="D126" s="80"/>
      <c r="E126" s="80"/>
      <c r="F126" s="80"/>
      <c r="G126" s="80">
        <f t="shared" si="20"/>
        <v>0</v>
      </c>
    </row>
    <row r="127" spans="1:7">
      <c r="A127" s="84" t="s">
        <v>328</v>
      </c>
      <c r="B127" s="80"/>
      <c r="C127" s="80"/>
      <c r="D127" s="80"/>
      <c r="E127" s="80"/>
      <c r="F127" s="80"/>
      <c r="G127" s="80">
        <f t="shared" si="20"/>
        <v>0</v>
      </c>
    </row>
    <row r="128" spans="1:7">
      <c r="A128" s="84" t="s">
        <v>329</v>
      </c>
      <c r="B128" s="80"/>
      <c r="C128" s="80"/>
      <c r="D128" s="80"/>
      <c r="E128" s="80"/>
      <c r="F128" s="80"/>
      <c r="G128" s="80">
        <f t="shared" si="20"/>
        <v>0</v>
      </c>
    </row>
    <row r="129" spans="1:7">
      <c r="A129" s="84" t="s">
        <v>330</v>
      </c>
      <c r="B129" s="80"/>
      <c r="C129" s="80"/>
      <c r="D129" s="80"/>
      <c r="E129" s="80"/>
      <c r="F129" s="80"/>
      <c r="G129" s="80">
        <f t="shared" si="20"/>
        <v>0</v>
      </c>
    </row>
    <row r="130" spans="1:7">
      <c r="A130" s="84" t="s">
        <v>331</v>
      </c>
      <c r="B130" s="80"/>
      <c r="C130" s="80"/>
      <c r="D130" s="80"/>
      <c r="E130" s="80"/>
      <c r="F130" s="80"/>
      <c r="G130" s="80">
        <f t="shared" si="20"/>
        <v>0</v>
      </c>
    </row>
    <row r="131" spans="1:7">
      <c r="A131" s="84" t="s">
        <v>332</v>
      </c>
      <c r="B131" s="80"/>
      <c r="C131" s="80"/>
      <c r="D131" s="80"/>
      <c r="E131" s="80"/>
      <c r="F131" s="80"/>
      <c r="G131" s="80">
        <f t="shared" si="20"/>
        <v>0</v>
      </c>
    </row>
    <row r="132" spans="1:7">
      <c r="A132" s="84" t="s">
        <v>333</v>
      </c>
      <c r="B132" s="80"/>
      <c r="C132" s="80"/>
      <c r="D132" s="80"/>
      <c r="E132" s="80"/>
      <c r="F132" s="80"/>
      <c r="G132" s="80">
        <f t="shared" si="20"/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21">SUM(C134:C136)</f>
        <v>0</v>
      </c>
      <c r="D133" s="80">
        <f t="shared" si="21"/>
        <v>0</v>
      </c>
      <c r="E133" s="80">
        <f t="shared" si="21"/>
        <v>0</v>
      </c>
      <c r="F133" s="80">
        <f t="shared" si="21"/>
        <v>0</v>
      </c>
      <c r="G133" s="80">
        <f t="shared" si="21"/>
        <v>0</v>
      </c>
    </row>
    <row r="134" spans="1:7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>
      <c r="A135" s="84" t="s">
        <v>336</v>
      </c>
      <c r="B135" s="80"/>
      <c r="C135" s="80"/>
      <c r="D135" s="80"/>
      <c r="E135" s="80"/>
      <c r="F135" s="80"/>
      <c r="G135" s="80">
        <f t="shared" ref="G135:G136" si="22">D135-E135</f>
        <v>0</v>
      </c>
    </row>
    <row r="136" spans="1:7">
      <c r="A136" s="84" t="s">
        <v>337</v>
      </c>
      <c r="B136" s="80"/>
      <c r="C136" s="80"/>
      <c r="D136" s="80"/>
      <c r="E136" s="80"/>
      <c r="F136" s="80"/>
      <c r="G136" s="80">
        <f t="shared" si="22"/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23">SUM(C138:C142,C144:C145)</f>
        <v>0</v>
      </c>
      <c r="D137" s="80">
        <f t="shared" si="23"/>
        <v>0</v>
      </c>
      <c r="E137" s="80">
        <f t="shared" si="23"/>
        <v>0</v>
      </c>
      <c r="F137" s="80">
        <f t="shared" si="23"/>
        <v>0</v>
      </c>
      <c r="G137" s="80">
        <f t="shared" si="23"/>
        <v>0</v>
      </c>
    </row>
    <row r="138" spans="1:7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>
      <c r="A139" s="84" t="s">
        <v>340</v>
      </c>
      <c r="B139" s="80"/>
      <c r="C139" s="80"/>
      <c r="D139" s="80"/>
      <c r="E139" s="80"/>
      <c r="F139" s="80"/>
      <c r="G139" s="80">
        <f t="shared" ref="G139:G145" si="24">D139-E139</f>
        <v>0</v>
      </c>
    </row>
    <row r="140" spans="1:7">
      <c r="A140" s="84" t="s">
        <v>341</v>
      </c>
      <c r="B140" s="80"/>
      <c r="C140" s="80"/>
      <c r="D140" s="80"/>
      <c r="E140" s="80"/>
      <c r="F140" s="80"/>
      <c r="G140" s="80">
        <f t="shared" si="24"/>
        <v>0</v>
      </c>
    </row>
    <row r="141" spans="1:7">
      <c r="A141" s="84" t="s">
        <v>342</v>
      </c>
      <c r="B141" s="80"/>
      <c r="C141" s="80"/>
      <c r="D141" s="80"/>
      <c r="E141" s="80"/>
      <c r="F141" s="80"/>
      <c r="G141" s="80">
        <f t="shared" si="24"/>
        <v>0</v>
      </c>
    </row>
    <row r="142" spans="1:7">
      <c r="A142" s="84" t="s">
        <v>343</v>
      </c>
      <c r="B142" s="80"/>
      <c r="C142" s="80"/>
      <c r="D142" s="80"/>
      <c r="E142" s="80"/>
      <c r="F142" s="80"/>
      <c r="G142" s="80">
        <f t="shared" si="24"/>
        <v>0</v>
      </c>
    </row>
    <row r="143" spans="1:7">
      <c r="A143" s="84" t="s">
        <v>3301</v>
      </c>
      <c r="B143" s="80"/>
      <c r="C143" s="80"/>
      <c r="D143" s="80"/>
      <c r="E143" s="80"/>
      <c r="F143" s="80"/>
      <c r="G143" s="80">
        <f t="shared" si="24"/>
        <v>0</v>
      </c>
    </row>
    <row r="144" spans="1:7">
      <c r="A144" s="84" t="s">
        <v>345</v>
      </c>
      <c r="B144" s="80"/>
      <c r="C144" s="80"/>
      <c r="D144" s="80"/>
      <c r="E144" s="80"/>
      <c r="F144" s="80"/>
      <c r="G144" s="80">
        <f t="shared" si="24"/>
        <v>0</v>
      </c>
    </row>
    <row r="145" spans="1:7">
      <c r="A145" s="84" t="s">
        <v>346</v>
      </c>
      <c r="B145" s="80"/>
      <c r="C145" s="80"/>
      <c r="D145" s="80"/>
      <c r="E145" s="80"/>
      <c r="F145" s="80"/>
      <c r="G145" s="80">
        <f t="shared" si="24"/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25">SUM(C147:C149)</f>
        <v>0</v>
      </c>
      <c r="D146" s="80">
        <f t="shared" si="25"/>
        <v>0</v>
      </c>
      <c r="E146" s="80">
        <f t="shared" si="25"/>
        <v>0</v>
      </c>
      <c r="F146" s="80">
        <f t="shared" si="25"/>
        <v>0</v>
      </c>
      <c r="G146" s="80">
        <f t="shared" si="25"/>
        <v>0</v>
      </c>
    </row>
    <row r="147" spans="1:7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>
      <c r="A148" s="84" t="s">
        <v>349</v>
      </c>
      <c r="B148" s="80"/>
      <c r="C148" s="80"/>
      <c r="D148" s="80"/>
      <c r="E148" s="80"/>
      <c r="F148" s="80"/>
      <c r="G148" s="80">
        <f t="shared" ref="G148:G149" si="26">D148-E148</f>
        <v>0</v>
      </c>
    </row>
    <row r="149" spans="1:7">
      <c r="A149" s="84" t="s">
        <v>350</v>
      </c>
      <c r="B149" s="80"/>
      <c r="C149" s="80"/>
      <c r="D149" s="80"/>
      <c r="E149" s="80"/>
      <c r="F149" s="80"/>
      <c r="G149" s="80">
        <f t="shared" si="26"/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27">SUM(C151:C157)</f>
        <v>0</v>
      </c>
      <c r="D150" s="80">
        <f t="shared" si="27"/>
        <v>0</v>
      </c>
      <c r="E150" s="80">
        <f t="shared" si="27"/>
        <v>0</v>
      </c>
      <c r="F150" s="80">
        <f t="shared" si="27"/>
        <v>0</v>
      </c>
      <c r="G150" s="80">
        <f t="shared" si="27"/>
        <v>0</v>
      </c>
    </row>
    <row r="151" spans="1:7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>
      <c r="A152" s="84" t="s">
        <v>353</v>
      </c>
      <c r="B152" s="80"/>
      <c r="C152" s="80"/>
      <c r="D152" s="80"/>
      <c r="E152" s="80"/>
      <c r="F152" s="80"/>
      <c r="G152" s="80">
        <f t="shared" ref="G152:G157" si="28">D152-E152</f>
        <v>0</v>
      </c>
    </row>
    <row r="153" spans="1:7">
      <c r="A153" s="84" t="s">
        <v>354</v>
      </c>
      <c r="B153" s="80"/>
      <c r="C153" s="80"/>
      <c r="D153" s="80"/>
      <c r="E153" s="80"/>
      <c r="F153" s="80"/>
      <c r="G153" s="80">
        <f t="shared" si="28"/>
        <v>0</v>
      </c>
    </row>
    <row r="154" spans="1:7">
      <c r="A154" s="42" t="s">
        <v>355</v>
      </c>
      <c r="B154" s="80"/>
      <c r="C154" s="80"/>
      <c r="D154" s="80"/>
      <c r="E154" s="80"/>
      <c r="F154" s="80"/>
      <c r="G154" s="80">
        <f t="shared" si="28"/>
        <v>0</v>
      </c>
    </row>
    <row r="155" spans="1:7">
      <c r="A155" s="84" t="s">
        <v>356</v>
      </c>
      <c r="B155" s="80"/>
      <c r="C155" s="80"/>
      <c r="D155" s="80"/>
      <c r="E155" s="80"/>
      <c r="F155" s="80"/>
      <c r="G155" s="80">
        <f t="shared" si="28"/>
        <v>0</v>
      </c>
    </row>
    <row r="156" spans="1:7">
      <c r="A156" s="84" t="s">
        <v>357</v>
      </c>
      <c r="B156" s="80"/>
      <c r="C156" s="80"/>
      <c r="D156" s="80"/>
      <c r="E156" s="80"/>
      <c r="F156" s="80"/>
      <c r="G156" s="80">
        <f t="shared" si="28"/>
        <v>0</v>
      </c>
    </row>
    <row r="157" spans="1:7">
      <c r="A157" s="84" t="s">
        <v>358</v>
      </c>
      <c r="B157" s="80"/>
      <c r="C157" s="80"/>
      <c r="D157" s="80"/>
      <c r="E157" s="80"/>
      <c r="F157" s="80"/>
      <c r="G157" s="80">
        <f t="shared" si="28"/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21850909.850000001</v>
      </c>
      <c r="C159" s="79">
        <f t="shared" ref="C159:G159" si="29">C9+C84</f>
        <v>1324675.0000000002</v>
      </c>
      <c r="D159" s="79">
        <f t="shared" si="29"/>
        <v>23175584.849999998</v>
      </c>
      <c r="E159" s="79">
        <f t="shared" si="29"/>
        <v>17065147.510000002</v>
      </c>
      <c r="F159" s="79">
        <f t="shared" si="29"/>
        <v>17065147.510000002</v>
      </c>
      <c r="G159" s="79">
        <f t="shared" si="29"/>
        <v>6110437.3399999989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21850909.850000001</v>
      </c>
      <c r="Q2" s="18">
        <f>'Formato 6 a)'!C9</f>
        <v>1324675.0000000002</v>
      </c>
      <c r="R2" s="18">
        <f>'Formato 6 a)'!D9</f>
        <v>23175584.849999998</v>
      </c>
      <c r="S2" s="18">
        <f>'Formato 6 a)'!E9</f>
        <v>17065147.510000002</v>
      </c>
      <c r="T2" s="18">
        <f>'Formato 6 a)'!F9</f>
        <v>17065147.510000002</v>
      </c>
      <c r="U2" s="18">
        <f>'Formato 6 a)'!G9</f>
        <v>6110437.3399999989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8561221.0899999999</v>
      </c>
      <c r="Q3" s="18">
        <f>'Formato 6 a)'!C10</f>
        <v>197436.49000000002</v>
      </c>
      <c r="R3" s="18">
        <f>'Formato 6 a)'!D10</f>
        <v>8758657.5800000001</v>
      </c>
      <c r="S3" s="18">
        <f>'Formato 6 a)'!E10</f>
        <v>5270711.07</v>
      </c>
      <c r="T3" s="18">
        <f>'Formato 6 a)'!F10</f>
        <v>5270711.07</v>
      </c>
      <c r="U3" s="18">
        <f>'Formato 6 a)'!G10</f>
        <v>3487946.51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2710846.11</v>
      </c>
      <c r="Q4" s="18">
        <f>'Formato 6 a)'!C11</f>
        <v>-47734.06</v>
      </c>
      <c r="R4" s="18">
        <f>'Formato 6 a)'!D11</f>
        <v>2663112.0499999998</v>
      </c>
      <c r="S4" s="18">
        <f>'Formato 6 a)'!E11</f>
        <v>1704910.13</v>
      </c>
      <c r="T4" s="18">
        <f>'Formato 6 a)'!F11</f>
        <v>1704910.13</v>
      </c>
      <c r="U4" s="18">
        <f>'Formato 6 a)'!G11</f>
        <v>958201.91999999993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3014965.55</v>
      </c>
      <c r="Q5" s="18">
        <f>'Formato 6 a)'!C12</f>
        <v>399461.78</v>
      </c>
      <c r="R5" s="18">
        <f>'Formato 6 a)'!D12</f>
        <v>3414427.33</v>
      </c>
      <c r="S5" s="18">
        <f>'Formato 6 a)'!E12</f>
        <v>2224142.34</v>
      </c>
      <c r="T5" s="18">
        <f>'Formato 6 a)'!F12</f>
        <v>2224142.34</v>
      </c>
      <c r="U5" s="18">
        <f>'Formato 6 a)'!G12</f>
        <v>1190284.9900000002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1240731.17</v>
      </c>
      <c r="Q6" s="18">
        <f>'Formato 6 a)'!C13</f>
        <v>-141601.03</v>
      </c>
      <c r="R6" s="18">
        <f>'Formato 6 a)'!D13</f>
        <v>1099130.1399999999</v>
      </c>
      <c r="S6" s="18">
        <f>'Formato 6 a)'!E13</f>
        <v>469885.36</v>
      </c>
      <c r="T6" s="18">
        <f>'Formato 6 a)'!F13</f>
        <v>469885.36</v>
      </c>
      <c r="U6" s="18">
        <f>'Formato 6 a)'!G13</f>
        <v>629244.77999999991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1594678.26</v>
      </c>
      <c r="Q8" s="18">
        <f>'Formato 6 a)'!C15</f>
        <v>-12690.2</v>
      </c>
      <c r="R8" s="18">
        <f>'Formato 6 a)'!D15</f>
        <v>1581988.06</v>
      </c>
      <c r="S8" s="18">
        <f>'Formato 6 a)'!E15</f>
        <v>871773.24</v>
      </c>
      <c r="T8" s="18">
        <f>'Formato 6 a)'!F15</f>
        <v>871773.24</v>
      </c>
      <c r="U8" s="18">
        <f>'Formato 6 a)'!G15</f>
        <v>710214.82000000007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2708784.25</v>
      </c>
      <c r="Q11" s="18">
        <f>'Formato 6 a)'!C18</f>
        <v>257019.64000000004</v>
      </c>
      <c r="R11" s="18">
        <f>'Formato 6 a)'!D18</f>
        <v>2965803.89</v>
      </c>
      <c r="S11" s="18">
        <f>'Formato 6 a)'!E18</f>
        <v>2444256.81</v>
      </c>
      <c r="T11" s="18">
        <f>'Formato 6 a)'!F18</f>
        <v>2444256.81</v>
      </c>
      <c r="U11" s="18">
        <f>'Formato 6 a)'!G18</f>
        <v>521547.08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211597.14</v>
      </c>
      <c r="Q12" s="18">
        <f>'Formato 6 a)'!C19</f>
        <v>-30055.16</v>
      </c>
      <c r="R12" s="18">
        <f>'Formato 6 a)'!D19</f>
        <v>181541.98</v>
      </c>
      <c r="S12" s="18">
        <f>'Formato 6 a)'!E19</f>
        <v>124335.77</v>
      </c>
      <c r="T12" s="18">
        <f>'Formato 6 a)'!F19</f>
        <v>124335.77</v>
      </c>
      <c r="U12" s="18">
        <f>'Formato 6 a)'!G19</f>
        <v>57206.210000000006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50562</v>
      </c>
      <c r="Q13" s="18">
        <f>'Formato 6 a)'!C20</f>
        <v>1550</v>
      </c>
      <c r="R13" s="18">
        <f>'Formato 6 a)'!D20</f>
        <v>52112</v>
      </c>
      <c r="S13" s="18">
        <f>'Formato 6 a)'!E20</f>
        <v>26798.23</v>
      </c>
      <c r="T13" s="18">
        <f>'Formato 6 a)'!F20</f>
        <v>26798.23</v>
      </c>
      <c r="U13" s="18">
        <f>'Formato 6 a)'!G20</f>
        <v>25313.77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-50000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837642.68</v>
      </c>
      <c r="Q15" s="18">
        <f>'Formato 6 a)'!C22</f>
        <v>315144.09000000003</v>
      </c>
      <c r="R15" s="18">
        <f>'Formato 6 a)'!D22</f>
        <v>1152786.77</v>
      </c>
      <c r="S15" s="18">
        <f>'Formato 6 a)'!E22</f>
        <v>992221.49</v>
      </c>
      <c r="T15" s="18">
        <f>'Formato 6 a)'!F22</f>
        <v>992221.49</v>
      </c>
      <c r="U15" s="18">
        <f>'Formato 6 a)'!G22</f>
        <v>160565.28000000003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98493.759999999995</v>
      </c>
      <c r="Q16" s="18">
        <f>'Formato 6 a)'!C23</f>
        <v>8000</v>
      </c>
      <c r="R16" s="18">
        <f>'Formato 6 a)'!D23</f>
        <v>106493.75999999999</v>
      </c>
      <c r="S16" s="18">
        <f>'Formato 6 a)'!E23</f>
        <v>95012.5</v>
      </c>
      <c r="T16" s="18">
        <f>'Formato 6 a)'!F23</f>
        <v>95012.5</v>
      </c>
      <c r="U16" s="18">
        <f>'Formato 6 a)'!G23</f>
        <v>11481.259999999995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685866.74</v>
      </c>
      <c r="Q17" s="18">
        <f>'Formato 6 a)'!C24</f>
        <v>-94943.4</v>
      </c>
      <c r="R17" s="18">
        <f>'Formato 6 a)'!D24</f>
        <v>590923.34</v>
      </c>
      <c r="S17" s="18">
        <f>'Formato 6 a)'!E24</f>
        <v>480310.86</v>
      </c>
      <c r="T17" s="18">
        <f>'Formato 6 a)'!F24</f>
        <v>480310.86</v>
      </c>
      <c r="U17" s="18">
        <f>'Formato 6 a)'!G24</f>
        <v>110612.47999999998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57701.58</v>
      </c>
      <c r="Q18" s="18">
        <f>'Formato 6 a)'!C25</f>
        <v>-25247.87</v>
      </c>
      <c r="R18" s="18">
        <f>'Formato 6 a)'!D25</f>
        <v>32453.710000000003</v>
      </c>
      <c r="S18" s="18">
        <f>'Formato 6 a)'!E25</f>
        <v>30905.01</v>
      </c>
      <c r="T18" s="18">
        <f>'Formato 6 a)'!F25</f>
        <v>30905.01</v>
      </c>
      <c r="U18" s="18">
        <f>'Formato 6 a)'!G25</f>
        <v>1548.7000000000044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716920.35</v>
      </c>
      <c r="Q20" s="18">
        <f>'Formato 6 a)'!C27</f>
        <v>132571.98000000001</v>
      </c>
      <c r="R20" s="18">
        <f>'Formato 6 a)'!D27</f>
        <v>849492.33</v>
      </c>
      <c r="S20" s="18">
        <f>'Formato 6 a)'!E27</f>
        <v>694672.95</v>
      </c>
      <c r="T20" s="18">
        <f>'Formato 6 a)'!F27</f>
        <v>694672.95</v>
      </c>
      <c r="U20" s="18">
        <f>'Formato 6 a)'!G27</f>
        <v>154819.38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9681184.3200000003</v>
      </c>
      <c r="Q21" s="18">
        <f>'Formato 6 a)'!C28</f>
        <v>-432898.35999999987</v>
      </c>
      <c r="R21" s="18">
        <f>'Formato 6 a)'!D28</f>
        <v>9248285.959999999</v>
      </c>
      <c r="S21" s="18">
        <f>'Formato 6 a)'!E28</f>
        <v>7285534.4099999992</v>
      </c>
      <c r="T21" s="18">
        <f>'Formato 6 a)'!F28</f>
        <v>7285534.4099999992</v>
      </c>
      <c r="U21" s="18">
        <f>'Formato 6 a)'!G28</f>
        <v>1962751.5499999993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7108771.9299999997</v>
      </c>
      <c r="Q22" s="18">
        <f>'Formato 6 a)'!C29</f>
        <v>-804218.46</v>
      </c>
      <c r="R22" s="18">
        <f>'Formato 6 a)'!D29</f>
        <v>6304553.4699999997</v>
      </c>
      <c r="S22" s="18">
        <f>'Formato 6 a)'!E29</f>
        <v>5116268.87</v>
      </c>
      <c r="T22" s="18">
        <f>'Formato 6 a)'!F29</f>
        <v>5116268.87</v>
      </c>
      <c r="U22" s="18">
        <f>'Formato 6 a)'!G29</f>
        <v>1188284.5999999996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152413.6</v>
      </c>
      <c r="Q23" s="18">
        <f>'Formato 6 a)'!C30</f>
        <v>-32000</v>
      </c>
      <c r="R23" s="18">
        <f>'Formato 6 a)'!D30</f>
        <v>120413.6</v>
      </c>
      <c r="S23" s="18">
        <f>'Formato 6 a)'!E30</f>
        <v>85364.02</v>
      </c>
      <c r="T23" s="18">
        <f>'Formato 6 a)'!F30</f>
        <v>85364.02</v>
      </c>
      <c r="U23" s="18">
        <f>'Formato 6 a)'!G30</f>
        <v>35049.58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344263.51</v>
      </c>
      <c r="Q24" s="18">
        <f>'Formato 6 a)'!C31</f>
        <v>83346.039999999994</v>
      </c>
      <c r="R24" s="18">
        <f>'Formato 6 a)'!D31</f>
        <v>427609.55</v>
      </c>
      <c r="S24" s="18">
        <f>'Formato 6 a)'!E31</f>
        <v>397619.04</v>
      </c>
      <c r="T24" s="18">
        <f>'Formato 6 a)'!F31</f>
        <v>397619.04</v>
      </c>
      <c r="U24" s="18">
        <f>'Formato 6 a)'!G31</f>
        <v>29990.510000000009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127694.32</v>
      </c>
      <c r="Q25" s="18">
        <f>'Formato 6 a)'!C32</f>
        <v>8116.05</v>
      </c>
      <c r="R25" s="18">
        <f>'Formato 6 a)'!D32</f>
        <v>135810.37</v>
      </c>
      <c r="S25" s="18">
        <f>'Formato 6 a)'!E32</f>
        <v>132559.76999999999</v>
      </c>
      <c r="T25" s="18">
        <f>'Formato 6 a)'!F32</f>
        <v>132559.76999999999</v>
      </c>
      <c r="U25" s="18">
        <f>'Formato 6 a)'!G32</f>
        <v>3250.6000000000058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685563.47</v>
      </c>
      <c r="Q26" s="18">
        <f>'Formato 6 a)'!C33</f>
        <v>-98474.73</v>
      </c>
      <c r="R26" s="18">
        <f>'Formato 6 a)'!D33</f>
        <v>587088.74</v>
      </c>
      <c r="S26" s="18">
        <f>'Formato 6 a)'!E33</f>
        <v>464429.56</v>
      </c>
      <c r="T26" s="18">
        <f>'Formato 6 a)'!F33</f>
        <v>464429.56</v>
      </c>
      <c r="U26" s="18">
        <f>'Formato 6 a)'!G33</f>
        <v>122659.18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58680</v>
      </c>
      <c r="Q27" s="18">
        <f>'Formato 6 a)'!C34</f>
        <v>-15000</v>
      </c>
      <c r="R27" s="18">
        <f>'Formato 6 a)'!D34</f>
        <v>43680</v>
      </c>
      <c r="S27" s="18">
        <f>'Formato 6 a)'!E34</f>
        <v>17847.86</v>
      </c>
      <c r="T27" s="18">
        <f>'Formato 6 a)'!F34</f>
        <v>17847.86</v>
      </c>
      <c r="U27" s="18">
        <f>'Formato 6 a)'!G34</f>
        <v>25832.14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7500</v>
      </c>
      <c r="Q28" s="18">
        <f>'Formato 6 a)'!C35</f>
        <v>0</v>
      </c>
      <c r="R28" s="18">
        <f>'Formato 6 a)'!D35</f>
        <v>7500</v>
      </c>
      <c r="S28" s="18">
        <f>'Formato 6 a)'!E35</f>
        <v>1229.1199999999999</v>
      </c>
      <c r="T28" s="18">
        <f>'Formato 6 a)'!F35</f>
        <v>1229.1199999999999</v>
      </c>
      <c r="U28" s="18">
        <f>'Formato 6 a)'!G35</f>
        <v>6270.88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20000</v>
      </c>
      <c r="R29" s="18">
        <f>'Formato 6 a)'!D36</f>
        <v>21500</v>
      </c>
      <c r="S29" s="18">
        <f>'Formato 6 a)'!E36</f>
        <v>11016.62</v>
      </c>
      <c r="T29" s="18">
        <f>'Formato 6 a)'!F36</f>
        <v>11016.62</v>
      </c>
      <c r="U29" s="18">
        <f>'Formato 6 a)'!G36</f>
        <v>10483.379999999999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1194797.49</v>
      </c>
      <c r="Q30" s="18">
        <f>'Formato 6 a)'!C37</f>
        <v>405332.74</v>
      </c>
      <c r="R30" s="18">
        <f>'Formato 6 a)'!D37</f>
        <v>1600130.23</v>
      </c>
      <c r="S30" s="18">
        <f>'Formato 6 a)'!E37</f>
        <v>1059199.55</v>
      </c>
      <c r="T30" s="18">
        <f>'Formato 6 a)'!F37</f>
        <v>1059199.55</v>
      </c>
      <c r="U30" s="18">
        <f>'Formato 6 a)'!G37</f>
        <v>540930.67999999993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43757.18</v>
      </c>
      <c r="Q31" s="18">
        <f>'Formato 6 a)'!C38</f>
        <v>46827.9</v>
      </c>
      <c r="R31" s="18">
        <f>'Formato 6 a)'!D38</f>
        <v>90585.08</v>
      </c>
      <c r="S31" s="18">
        <f>'Formato 6 a)'!E38</f>
        <v>56748.24</v>
      </c>
      <c r="T31" s="18">
        <f>'Formato 6 a)'!F38</f>
        <v>56748.24</v>
      </c>
      <c r="U31" s="18">
        <f>'Formato 6 a)'!G38</f>
        <v>33836.840000000004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43757.18</v>
      </c>
      <c r="Q36" s="18">
        <f>'Formato 6 a)'!C43</f>
        <v>46827.9</v>
      </c>
      <c r="R36" s="18">
        <f>'Formato 6 a)'!D43</f>
        <v>90585.08</v>
      </c>
      <c r="S36" s="18">
        <f>'Formato 6 a)'!E43</f>
        <v>56748.24</v>
      </c>
      <c r="T36" s="18">
        <f>'Formato 6 a)'!F43</f>
        <v>56748.24</v>
      </c>
      <c r="U36" s="18">
        <f>'Formato 6 a)'!G43</f>
        <v>33836.840000000004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855963.01</v>
      </c>
      <c r="Q41" s="18">
        <f>'Formato 6 a)'!C48</f>
        <v>1188302.55</v>
      </c>
      <c r="R41" s="18">
        <f>'Formato 6 a)'!D48</f>
        <v>2044265.56</v>
      </c>
      <c r="S41" s="18">
        <f>'Formato 6 a)'!E48</f>
        <v>1939910.2</v>
      </c>
      <c r="T41" s="18">
        <f>'Formato 6 a)'!F48</f>
        <v>1939910.2</v>
      </c>
      <c r="U41" s="18">
        <f>'Formato 6 a)'!G48</f>
        <v>104355.36000000002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42953</v>
      </c>
      <c r="Q42" s="18">
        <f>'Formato 6 a)'!C49</f>
        <v>29809.599999999999</v>
      </c>
      <c r="R42" s="18">
        <f>'Formato 6 a)'!D49</f>
        <v>72762.600000000006</v>
      </c>
      <c r="S42" s="18">
        <f>'Formato 6 a)'!E49</f>
        <v>53090</v>
      </c>
      <c r="T42" s="18">
        <f>'Formato 6 a)'!F49</f>
        <v>53090</v>
      </c>
      <c r="U42" s="18">
        <f>'Formato 6 a)'!G49</f>
        <v>19672.600000000006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7800</v>
      </c>
      <c r="R43" s="18">
        <f>'Formato 6 a)'!D50</f>
        <v>7800</v>
      </c>
      <c r="S43" s="18">
        <f>'Formato 6 a)'!E50</f>
        <v>7800</v>
      </c>
      <c r="T43" s="18">
        <f>'Formato 6 a)'!F50</f>
        <v>7800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500000</v>
      </c>
      <c r="Q45" s="18">
        <f>'Formato 6 a)'!C52</f>
        <v>643217.24</v>
      </c>
      <c r="R45" s="18">
        <f>'Formato 6 a)'!D52</f>
        <v>1143217.24</v>
      </c>
      <c r="S45" s="18">
        <f>'Formato 6 a)'!E52</f>
        <v>1058534.48</v>
      </c>
      <c r="T45" s="18">
        <f>'Formato 6 a)'!F52</f>
        <v>1058534.48</v>
      </c>
      <c r="U45" s="18">
        <f>'Formato 6 a)'!G52</f>
        <v>84682.760000000009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313010.01</v>
      </c>
      <c r="Q47" s="18">
        <f>'Formato 6 a)'!C54</f>
        <v>507475.71</v>
      </c>
      <c r="R47" s="18">
        <f>'Formato 6 a)'!D54</f>
        <v>820485.72</v>
      </c>
      <c r="S47" s="18">
        <f>'Formato 6 a)'!E54</f>
        <v>820485.72</v>
      </c>
      <c r="T47" s="18">
        <f>'Formato 6 a)'!F54</f>
        <v>820485.72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67986.78</v>
      </c>
      <c r="R51" s="18">
        <f>'Formato 6 a)'!D58</f>
        <v>67986.78</v>
      </c>
      <c r="S51" s="18">
        <f>'Formato 6 a)'!E58</f>
        <v>67986.78</v>
      </c>
      <c r="T51" s="18">
        <f>'Formato 6 a)'!F58</f>
        <v>67986.78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67986.78</v>
      </c>
      <c r="R52" s="18">
        <f>'Formato 6 a)'!D59</f>
        <v>67986.78</v>
      </c>
      <c r="S52" s="18">
        <f>'Formato 6 a)'!E59</f>
        <v>67986.78</v>
      </c>
      <c r="T52" s="18">
        <f>'Formato 6 a)'!F59</f>
        <v>67986.78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21850909.850000001</v>
      </c>
      <c r="Q150">
        <f>'Formato 6 a)'!C159</f>
        <v>1324675.0000000002</v>
      </c>
      <c r="R150">
        <f>'Formato 6 a)'!D159</f>
        <v>23175584.849999998</v>
      </c>
      <c r="S150">
        <f>'Formato 6 a)'!E159</f>
        <v>17065147.510000002</v>
      </c>
      <c r="T150">
        <f>'Formato 6 a)'!F159</f>
        <v>17065147.510000002</v>
      </c>
      <c r="U150">
        <f>'Formato 6 a)'!G159</f>
        <v>6110437.3399999989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5"/>
  <sheetViews>
    <sheetView showGridLines="0" zoomScale="90" zoomScaleNormal="90" workbookViewId="0">
      <selection activeCell="B24" sqref="B24:G31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06" t="s">
        <v>3290</v>
      </c>
      <c r="B1" s="206"/>
      <c r="C1" s="206"/>
      <c r="D1" s="206"/>
      <c r="E1" s="206"/>
      <c r="F1" s="206"/>
      <c r="G1" s="206"/>
    </row>
    <row r="2" spans="1:7">
      <c r="A2" s="187" t="str">
        <f>ENTE_PUBLICO_A</f>
        <v>JUNTA DE AGUA POTABLE Y ALCANTARILLADO DE COMONFORT, GTO., Gobierno del Estado de Guanajuato (a)</v>
      </c>
      <c r="B2" s="188"/>
      <c r="C2" s="188"/>
      <c r="D2" s="188"/>
      <c r="E2" s="188"/>
      <c r="F2" s="188"/>
      <c r="G2" s="189"/>
    </row>
    <row r="3" spans="1:7">
      <c r="A3" s="190" t="s">
        <v>277</v>
      </c>
      <c r="B3" s="191"/>
      <c r="C3" s="191"/>
      <c r="D3" s="191"/>
      <c r="E3" s="191"/>
      <c r="F3" s="191"/>
      <c r="G3" s="192"/>
    </row>
    <row r="4" spans="1:7">
      <c r="A4" s="190" t="s">
        <v>431</v>
      </c>
      <c r="B4" s="191"/>
      <c r="C4" s="191"/>
      <c r="D4" s="191"/>
      <c r="E4" s="191"/>
      <c r="F4" s="191"/>
      <c r="G4" s="192"/>
    </row>
    <row r="5" spans="1:7">
      <c r="A5" s="193" t="str">
        <f>TRIMESTRE</f>
        <v>Del 1 de enero al 30 de septiembre de 2018 (b)</v>
      </c>
      <c r="B5" s="194"/>
      <c r="C5" s="194"/>
      <c r="D5" s="194"/>
      <c r="E5" s="194"/>
      <c r="F5" s="194"/>
      <c r="G5" s="195"/>
    </row>
    <row r="6" spans="1:7">
      <c r="A6" s="196" t="s">
        <v>118</v>
      </c>
      <c r="B6" s="197"/>
      <c r="C6" s="197"/>
      <c r="D6" s="197"/>
      <c r="E6" s="197"/>
      <c r="F6" s="197"/>
      <c r="G6" s="198"/>
    </row>
    <row r="7" spans="1:7">
      <c r="A7" s="202" t="s">
        <v>0</v>
      </c>
      <c r="B7" s="204" t="s">
        <v>279</v>
      </c>
      <c r="C7" s="204"/>
      <c r="D7" s="204"/>
      <c r="E7" s="204"/>
      <c r="F7" s="204"/>
      <c r="G7" s="208" t="s">
        <v>280</v>
      </c>
    </row>
    <row r="8" spans="1:7" ht="30">
      <c r="A8" s="20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07"/>
    </row>
    <row r="9" spans="1:7">
      <c r="A9" s="52" t="s">
        <v>440</v>
      </c>
      <c r="B9" s="59">
        <f>SUM(B10:GASTO_NE_FIN_01)</f>
        <v>21850909.850000001</v>
      </c>
      <c r="C9" s="59">
        <f>SUM(C10:GASTO_NE_FIN_02)</f>
        <v>1324675</v>
      </c>
      <c r="D9" s="59">
        <f>SUM(D10:GASTO_NE_FIN_03)</f>
        <v>23175584.850000001</v>
      </c>
      <c r="E9" s="59">
        <f>SUM(E10:GASTO_NE_FIN_04)</f>
        <v>17065147.510000002</v>
      </c>
      <c r="F9" s="59">
        <f>SUM(F10:GASTO_NE_FIN_05)</f>
        <v>17065147.510000002</v>
      </c>
      <c r="G9" s="59">
        <f>SUM(G10:GASTO_NE_FIN_06)</f>
        <v>6110437.3399999989</v>
      </c>
    </row>
    <row r="10" spans="1:7" s="24" customFormat="1">
      <c r="A10" s="162" t="s">
        <v>3305</v>
      </c>
      <c r="B10" s="161">
        <v>2015257.5</v>
      </c>
      <c r="C10" s="161">
        <v>369370.8</v>
      </c>
      <c r="D10" s="161">
        <f>B10+C10</f>
        <v>2384628.2999999998</v>
      </c>
      <c r="E10" s="161">
        <v>1247121.06</v>
      </c>
      <c r="F10" s="161">
        <v>1247121.06</v>
      </c>
      <c r="G10" s="161">
        <f>D10-E10</f>
        <v>1137507.2399999998</v>
      </c>
    </row>
    <row r="11" spans="1:7" s="24" customFormat="1">
      <c r="A11" s="162" t="s">
        <v>3306</v>
      </c>
      <c r="B11" s="161">
        <v>3087134.34</v>
      </c>
      <c r="C11" s="161">
        <v>12542.54</v>
      </c>
      <c r="D11" s="161">
        <f t="shared" ref="D11:D20" si="0">B11+C11</f>
        <v>3099676.88</v>
      </c>
      <c r="E11" s="161">
        <v>1913735.87</v>
      </c>
      <c r="F11" s="161">
        <v>1913735.87</v>
      </c>
      <c r="G11" s="161">
        <f t="shared" ref="G11:G20" si="1">D11-E11</f>
        <v>1185941.0099999998</v>
      </c>
    </row>
    <row r="12" spans="1:7" s="24" customFormat="1">
      <c r="A12" s="162" t="s">
        <v>3307</v>
      </c>
      <c r="B12" s="161">
        <v>144932.07999999999</v>
      </c>
      <c r="C12" s="161">
        <v>-1219</v>
      </c>
      <c r="D12" s="161">
        <f t="shared" si="0"/>
        <v>143713.07999999999</v>
      </c>
      <c r="E12" s="161">
        <v>96128.79</v>
      </c>
      <c r="F12" s="161">
        <v>96128.79</v>
      </c>
      <c r="G12" s="161">
        <f t="shared" si="1"/>
        <v>47584.289999999994</v>
      </c>
    </row>
    <row r="13" spans="1:7" s="24" customFormat="1">
      <c r="A13" s="162" t="s">
        <v>3308</v>
      </c>
      <c r="B13" s="161">
        <v>130123.49</v>
      </c>
      <c r="C13" s="161">
        <v>0</v>
      </c>
      <c r="D13" s="161">
        <f t="shared" si="0"/>
        <v>130123.49</v>
      </c>
      <c r="E13" s="161">
        <v>81603.81</v>
      </c>
      <c r="F13" s="161">
        <v>81603.81</v>
      </c>
      <c r="G13" s="161">
        <f t="shared" si="1"/>
        <v>48519.680000000008</v>
      </c>
    </row>
    <row r="14" spans="1:7" s="24" customFormat="1">
      <c r="A14" s="162" t="s">
        <v>3309</v>
      </c>
      <c r="B14" s="161">
        <v>212693.64</v>
      </c>
      <c r="C14" s="161">
        <v>1091.3900000000001</v>
      </c>
      <c r="D14" s="161">
        <f t="shared" si="0"/>
        <v>213785.03000000003</v>
      </c>
      <c r="E14" s="161">
        <v>138785.03</v>
      </c>
      <c r="F14" s="161">
        <v>138785.03</v>
      </c>
      <c r="G14" s="161">
        <f t="shared" si="1"/>
        <v>75000.000000000029</v>
      </c>
    </row>
    <row r="15" spans="1:7" s="24" customFormat="1">
      <c r="A15" s="162" t="s">
        <v>3310</v>
      </c>
      <c r="B15" s="161">
        <v>210302.49</v>
      </c>
      <c r="C15" s="161">
        <v>20000</v>
      </c>
      <c r="D15" s="161">
        <f t="shared" si="0"/>
        <v>230302.49</v>
      </c>
      <c r="E15" s="161">
        <v>136624.29</v>
      </c>
      <c r="F15" s="161">
        <v>136624.29</v>
      </c>
      <c r="G15" s="161">
        <f t="shared" si="1"/>
        <v>93678.199999999983</v>
      </c>
    </row>
    <row r="16" spans="1:7" s="24" customFormat="1">
      <c r="A16" s="162" t="s">
        <v>3311</v>
      </c>
      <c r="B16" s="161">
        <v>1371757.71</v>
      </c>
      <c r="C16" s="161">
        <v>84542.07</v>
      </c>
      <c r="D16" s="161">
        <f t="shared" si="0"/>
        <v>1456299.78</v>
      </c>
      <c r="E16" s="161">
        <v>1013927.82</v>
      </c>
      <c r="F16" s="161">
        <v>1013927.82</v>
      </c>
      <c r="G16" s="161">
        <f t="shared" si="1"/>
        <v>442371.96000000008</v>
      </c>
    </row>
    <row r="17" spans="1:7" s="24" customFormat="1">
      <c r="A17" s="162" t="s">
        <v>3312</v>
      </c>
      <c r="B17" s="161">
        <v>1232693.6599999999</v>
      </c>
      <c r="C17" s="161">
        <v>499229.73</v>
      </c>
      <c r="D17" s="161">
        <f t="shared" si="0"/>
        <v>1731923.39</v>
      </c>
      <c r="E17" s="161">
        <v>1455306.68</v>
      </c>
      <c r="F17" s="161">
        <v>1455306.68</v>
      </c>
      <c r="G17" s="161">
        <f t="shared" si="1"/>
        <v>276616.70999999996</v>
      </c>
    </row>
    <row r="18" spans="1:7" s="24" customFormat="1">
      <c r="A18" s="162" t="s">
        <v>3313</v>
      </c>
      <c r="B18" s="161">
        <v>278700.56</v>
      </c>
      <c r="C18" s="161">
        <v>0</v>
      </c>
      <c r="D18" s="161">
        <f t="shared" si="0"/>
        <v>278700.56</v>
      </c>
      <c r="E18" s="161">
        <v>191478.51</v>
      </c>
      <c r="F18" s="161">
        <v>191478.51</v>
      </c>
      <c r="G18" s="161">
        <f t="shared" si="1"/>
        <v>87222.049999999988</v>
      </c>
    </row>
    <row r="19" spans="1:7" s="24" customFormat="1">
      <c r="A19" s="162" t="s">
        <v>3314</v>
      </c>
      <c r="B19" s="161">
        <v>9685053.5600000005</v>
      </c>
      <c r="C19" s="161">
        <v>62279.79</v>
      </c>
      <c r="D19" s="161">
        <f t="shared" si="0"/>
        <v>9747333.3499999996</v>
      </c>
      <c r="E19" s="161">
        <v>8024660.0300000003</v>
      </c>
      <c r="F19" s="161">
        <v>8024660.0300000003</v>
      </c>
      <c r="G19" s="161">
        <f t="shared" si="1"/>
        <v>1722673.3199999994</v>
      </c>
    </row>
    <row r="20" spans="1:7" s="24" customFormat="1">
      <c r="A20" s="162" t="s">
        <v>3315</v>
      </c>
      <c r="B20" s="161">
        <v>3482260.82</v>
      </c>
      <c r="C20" s="161">
        <v>276837.68</v>
      </c>
      <c r="D20" s="161">
        <f t="shared" si="0"/>
        <v>3759098.5</v>
      </c>
      <c r="E20" s="161">
        <v>2765775.62</v>
      </c>
      <c r="F20" s="161">
        <v>2765775.62</v>
      </c>
      <c r="G20" s="161">
        <f t="shared" si="1"/>
        <v>993322.87999999989</v>
      </c>
    </row>
    <row r="21" spans="1:7" s="24" customFormat="1">
      <c r="A21" s="144"/>
      <c r="B21" s="60"/>
      <c r="C21" s="60"/>
      <c r="D21" s="60"/>
      <c r="E21" s="60"/>
      <c r="F21" s="60"/>
      <c r="G21" s="77"/>
    </row>
    <row r="22" spans="1:7">
      <c r="A22" s="76" t="s">
        <v>686</v>
      </c>
      <c r="B22" s="54"/>
      <c r="C22" s="54"/>
      <c r="D22" s="54"/>
      <c r="E22" s="54"/>
      <c r="F22" s="54"/>
      <c r="G22" s="54"/>
    </row>
    <row r="23" spans="1:7" s="24" customFormat="1">
      <c r="A23" s="55" t="s">
        <v>441</v>
      </c>
      <c r="B23" s="61">
        <f>SUM(B24:GASTO_E_FIN_01)</f>
        <v>0</v>
      </c>
      <c r="C23" s="61">
        <f>SUM(C24:GASTO_E_FIN_02)</f>
        <v>0</v>
      </c>
      <c r="D23" s="61">
        <f>SUM(D24:GASTO_E_FIN_03)</f>
        <v>0</v>
      </c>
      <c r="E23" s="61">
        <f>SUM(E24:GASTO_E_FIN_04)</f>
        <v>0</v>
      </c>
      <c r="F23" s="61">
        <f>SUM(F24:GASTO_E_FIN_05)</f>
        <v>0</v>
      </c>
      <c r="G23" s="61">
        <f>SUM(G24:GASTO_E_FIN_06)</f>
        <v>0</v>
      </c>
    </row>
    <row r="24" spans="1:7" s="24" customFormat="1">
      <c r="A24" s="144" t="s">
        <v>432</v>
      </c>
      <c r="B24" s="60"/>
      <c r="C24" s="60"/>
      <c r="D24" s="60"/>
      <c r="E24" s="60"/>
      <c r="F24" s="60"/>
      <c r="G24" s="60"/>
    </row>
    <row r="25" spans="1:7" s="24" customFormat="1">
      <c r="A25" s="144" t="s">
        <v>433</v>
      </c>
      <c r="B25" s="60"/>
      <c r="C25" s="60"/>
      <c r="D25" s="60"/>
      <c r="E25" s="60"/>
      <c r="F25" s="60"/>
      <c r="G25" s="60"/>
    </row>
    <row r="26" spans="1:7" s="24" customFormat="1">
      <c r="A26" s="144" t="s">
        <v>434</v>
      </c>
      <c r="B26" s="60"/>
      <c r="C26" s="60"/>
      <c r="D26" s="60"/>
      <c r="E26" s="60"/>
      <c r="F26" s="60"/>
      <c r="G26" s="60"/>
    </row>
    <row r="27" spans="1:7" s="24" customFormat="1">
      <c r="A27" s="144" t="s">
        <v>435</v>
      </c>
      <c r="B27" s="60"/>
      <c r="C27" s="60"/>
      <c r="D27" s="60"/>
      <c r="E27" s="60"/>
      <c r="F27" s="60"/>
      <c r="G27" s="60"/>
    </row>
    <row r="28" spans="1:7" s="24" customFormat="1">
      <c r="A28" s="144" t="s">
        <v>436</v>
      </c>
      <c r="B28" s="60"/>
      <c r="C28" s="60"/>
      <c r="D28" s="60"/>
      <c r="E28" s="60"/>
      <c r="F28" s="60"/>
      <c r="G28" s="60"/>
    </row>
    <row r="29" spans="1:7" s="24" customFormat="1">
      <c r="A29" s="144" t="s">
        <v>437</v>
      </c>
      <c r="B29" s="60"/>
      <c r="C29" s="60"/>
      <c r="D29" s="60"/>
      <c r="E29" s="60"/>
      <c r="F29" s="60"/>
      <c r="G29" s="60"/>
    </row>
    <row r="30" spans="1:7" s="24" customFormat="1">
      <c r="A30" s="144" t="s">
        <v>438</v>
      </c>
      <c r="B30" s="60"/>
      <c r="C30" s="60"/>
      <c r="D30" s="60"/>
      <c r="E30" s="60"/>
      <c r="F30" s="60"/>
      <c r="G30" s="60"/>
    </row>
    <row r="31" spans="1:7" s="24" customFormat="1">
      <c r="A31" s="144" t="s">
        <v>439</v>
      </c>
      <c r="B31" s="60"/>
      <c r="C31" s="60"/>
      <c r="D31" s="60"/>
      <c r="E31" s="60"/>
      <c r="F31" s="60"/>
      <c r="G31" s="60"/>
    </row>
    <row r="32" spans="1:7">
      <c r="A32" s="76" t="s">
        <v>686</v>
      </c>
      <c r="B32" s="54"/>
      <c r="C32" s="54"/>
      <c r="D32" s="54"/>
      <c r="E32" s="54"/>
      <c r="F32" s="54"/>
      <c r="G32" s="54"/>
    </row>
    <row r="33" spans="1:7">
      <c r="A33" s="55" t="s">
        <v>360</v>
      </c>
      <c r="B33" s="61">
        <f>GASTO_NE_T1+GASTO_E_T1</f>
        <v>21850909.850000001</v>
      </c>
      <c r="C33" s="61">
        <f>GASTO_NE_T2+GASTO_E_T2</f>
        <v>1324675</v>
      </c>
      <c r="D33" s="61">
        <f>GASTO_NE_T3+GASTO_E_T3</f>
        <v>23175584.850000001</v>
      </c>
      <c r="E33" s="61">
        <f>GASTO_NE_T4+GASTO_E_T4</f>
        <v>17065147.510000002</v>
      </c>
      <c r="F33" s="61">
        <f>GASTO_NE_T5+GASTO_E_T5</f>
        <v>17065147.510000002</v>
      </c>
      <c r="G33" s="61">
        <f>GASTO_NE_T6+GASTO_E_T6</f>
        <v>6110437.3399999989</v>
      </c>
    </row>
    <row r="34" spans="1:7">
      <c r="A34" s="58"/>
      <c r="B34" s="65"/>
      <c r="C34" s="65"/>
      <c r="D34" s="65"/>
      <c r="E34" s="65"/>
      <c r="F34" s="65"/>
      <c r="G34" s="78"/>
    </row>
    <row r="35" spans="1:7" hidden="1">
      <c r="A35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21850909.850000001</v>
      </c>
      <c r="Q2" s="18">
        <f>GASTO_NE_T2</f>
        <v>1324675</v>
      </c>
      <c r="R2" s="18">
        <f>GASTO_NE_T3</f>
        <v>23175584.850000001</v>
      </c>
      <c r="S2" s="18">
        <f>GASTO_NE_T4</f>
        <v>17065147.510000002</v>
      </c>
      <c r="T2" s="18">
        <f>GASTO_NE_T5</f>
        <v>17065147.510000002</v>
      </c>
      <c r="U2" s="18">
        <f>GASTO_NE_T6</f>
        <v>6110437.3399999989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21850909.850000001</v>
      </c>
      <c r="Q4" s="18">
        <f>TOTAL_E_T2</f>
        <v>1324675</v>
      </c>
      <c r="R4" s="18">
        <f>TOTAL_E_T3</f>
        <v>23175584.850000001</v>
      </c>
      <c r="S4" s="18">
        <f>TOTAL_E_T4</f>
        <v>17065147.510000002</v>
      </c>
      <c r="T4" s="18">
        <f>TOTAL_E_T5</f>
        <v>17065147.510000002</v>
      </c>
      <c r="U4" s="18">
        <f>TOTAL_E_T6</f>
        <v>6110437.3399999989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8" zoomScale="90" zoomScaleNormal="90" workbookViewId="0">
      <selection activeCell="D13" sqref="D13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12" t="s">
        <v>3289</v>
      </c>
      <c r="B1" s="213"/>
      <c r="C1" s="213"/>
      <c r="D1" s="213"/>
      <c r="E1" s="213"/>
      <c r="F1" s="213"/>
      <c r="G1" s="213"/>
    </row>
    <row r="2" spans="1:7">
      <c r="A2" s="187" t="str">
        <f>ENTE_PUBLICO_A</f>
        <v>JUNTA DE AGUA POTABLE Y ALCANTARILLADO DE COMONFORT, GTO., Gobierno del Estado de Guanajuato (a)</v>
      </c>
      <c r="B2" s="188"/>
      <c r="C2" s="188"/>
      <c r="D2" s="188"/>
      <c r="E2" s="188"/>
      <c r="F2" s="188"/>
      <c r="G2" s="189"/>
    </row>
    <row r="3" spans="1:7">
      <c r="A3" s="190" t="s">
        <v>396</v>
      </c>
      <c r="B3" s="191"/>
      <c r="C3" s="191"/>
      <c r="D3" s="191"/>
      <c r="E3" s="191"/>
      <c r="F3" s="191"/>
      <c r="G3" s="192"/>
    </row>
    <row r="4" spans="1:7">
      <c r="A4" s="190" t="s">
        <v>397</v>
      </c>
      <c r="B4" s="191"/>
      <c r="C4" s="191"/>
      <c r="D4" s="191"/>
      <c r="E4" s="191"/>
      <c r="F4" s="191"/>
      <c r="G4" s="192"/>
    </row>
    <row r="5" spans="1:7">
      <c r="A5" s="193" t="str">
        <f>TRIMESTRE</f>
        <v>Del 1 de enero al 30 de septiembre de 2018 (b)</v>
      </c>
      <c r="B5" s="194"/>
      <c r="C5" s="194"/>
      <c r="D5" s="194"/>
      <c r="E5" s="194"/>
      <c r="F5" s="194"/>
      <c r="G5" s="195"/>
    </row>
    <row r="6" spans="1:7">
      <c r="A6" s="196" t="s">
        <v>118</v>
      </c>
      <c r="B6" s="197"/>
      <c r="C6" s="197"/>
      <c r="D6" s="197"/>
      <c r="E6" s="197"/>
      <c r="F6" s="197"/>
      <c r="G6" s="198"/>
    </row>
    <row r="7" spans="1:7">
      <c r="A7" s="191" t="s">
        <v>0</v>
      </c>
      <c r="B7" s="196" t="s">
        <v>279</v>
      </c>
      <c r="C7" s="197"/>
      <c r="D7" s="197"/>
      <c r="E7" s="197"/>
      <c r="F7" s="198"/>
      <c r="G7" s="208" t="s">
        <v>3286</v>
      </c>
    </row>
    <row r="8" spans="1:7" ht="30.75" customHeight="1">
      <c r="A8" s="19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07"/>
    </row>
    <row r="9" spans="1:7">
      <c r="A9" s="52" t="s">
        <v>363</v>
      </c>
      <c r="B9" s="70">
        <f>SUM(B10,B19,B27,B37)</f>
        <v>21850909.849999998</v>
      </c>
      <c r="C9" s="70">
        <f t="shared" ref="C9:G9" si="0">SUM(C10,C19,C27,C37)</f>
        <v>1324675</v>
      </c>
      <c r="D9" s="70">
        <f t="shared" si="0"/>
        <v>23175584.850000001</v>
      </c>
      <c r="E9" s="70">
        <f t="shared" si="0"/>
        <v>17065147.509999998</v>
      </c>
      <c r="F9" s="70">
        <f t="shared" si="0"/>
        <v>17065147.509999998</v>
      </c>
      <c r="G9" s="70">
        <f t="shared" si="0"/>
        <v>6110437.3400000008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88906.6</v>
      </c>
      <c r="D10" s="71">
        <f t="shared" si="1"/>
        <v>88906.6</v>
      </c>
      <c r="E10" s="71">
        <f t="shared" si="1"/>
        <v>56748.24</v>
      </c>
      <c r="F10" s="71">
        <f t="shared" si="1"/>
        <v>56748.24</v>
      </c>
      <c r="G10" s="71">
        <f>SUM(G11:G18)</f>
        <v>32158.360000000008</v>
      </c>
    </row>
    <row r="11" spans="1:7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customHeight="1">
      <c r="A18" s="63" t="s">
        <v>372</v>
      </c>
      <c r="B18" s="170">
        <v>0</v>
      </c>
      <c r="C18" s="170">
        <v>88906.6</v>
      </c>
      <c r="D18" s="170">
        <v>88906.6</v>
      </c>
      <c r="E18" s="170">
        <v>56748.24</v>
      </c>
      <c r="F18" s="170">
        <v>56748.24</v>
      </c>
      <c r="G18" s="72">
        <f t="shared" si="2"/>
        <v>32158.360000000008</v>
      </c>
    </row>
    <row r="19" spans="1:7">
      <c r="A19" s="53" t="s">
        <v>373</v>
      </c>
      <c r="B19" s="71">
        <f>SUM(B20:B26)</f>
        <v>21850909.849999998</v>
      </c>
      <c r="C19" s="71">
        <f t="shared" ref="C19:F19" si="3">SUM(C20:C26)</f>
        <v>1235768.3999999999</v>
      </c>
      <c r="D19" s="71">
        <f t="shared" si="3"/>
        <v>23086678.25</v>
      </c>
      <c r="E19" s="71">
        <f t="shared" si="3"/>
        <v>17008399.27</v>
      </c>
      <c r="F19" s="71">
        <f t="shared" si="3"/>
        <v>17008399.27</v>
      </c>
      <c r="G19" s="71">
        <f>SUM(G20:G26)</f>
        <v>6078278.9800000004</v>
      </c>
    </row>
    <row r="20" spans="1:7">
      <c r="A20" s="63" t="s">
        <v>374</v>
      </c>
      <c r="B20" s="171">
        <v>20339515.629999999</v>
      </c>
      <c r="C20" s="171">
        <v>729538.67</v>
      </c>
      <c r="D20" s="171">
        <v>21069054.300000001</v>
      </c>
      <c r="E20" s="171">
        <v>15361614.08</v>
      </c>
      <c r="F20" s="171">
        <v>15361614.08</v>
      </c>
      <c r="G20" s="72">
        <f>D20-E20</f>
        <v>5707440.2200000007</v>
      </c>
    </row>
    <row r="21" spans="1:7">
      <c r="A21" s="63" t="s">
        <v>375</v>
      </c>
      <c r="B21" s="171">
        <v>1511394.22</v>
      </c>
      <c r="C21" s="171">
        <v>506229.73</v>
      </c>
      <c r="D21" s="171">
        <v>2017623.95</v>
      </c>
      <c r="E21" s="171">
        <v>1646785.19</v>
      </c>
      <c r="F21" s="171">
        <v>1646785.19</v>
      </c>
      <c r="G21" s="72">
        <f t="shared" ref="G21:G26" si="4">D21-E21</f>
        <v>370838.76</v>
      </c>
    </row>
    <row r="22" spans="1:7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21850909.849999998</v>
      </c>
      <c r="C77" s="73">
        <f t="shared" ref="C77:F77" si="18">C43+C9</f>
        <v>1324675</v>
      </c>
      <c r="D77" s="73">
        <f t="shared" si="18"/>
        <v>23175584.850000001</v>
      </c>
      <c r="E77" s="73">
        <f t="shared" si="18"/>
        <v>17065147.509999998</v>
      </c>
      <c r="F77" s="73">
        <f t="shared" si="18"/>
        <v>17065147.509999998</v>
      </c>
      <c r="G77" s="73">
        <f>G43+G9</f>
        <v>6110437.3400000008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21850909.849999998</v>
      </c>
      <c r="Q2" s="18">
        <f>'Formato 6 c)'!C9</f>
        <v>1324675</v>
      </c>
      <c r="R2" s="18">
        <f>'Formato 6 c)'!D9</f>
        <v>23175584.850000001</v>
      </c>
      <c r="S2" s="18">
        <f>'Formato 6 c)'!E9</f>
        <v>17065147.509999998</v>
      </c>
      <c r="T2" s="18">
        <f>'Formato 6 c)'!F9</f>
        <v>17065147.509999998</v>
      </c>
      <c r="U2" s="18">
        <f>'Formato 6 c)'!G9</f>
        <v>6110437.3400000008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88906.6</v>
      </c>
      <c r="R3" s="18">
        <f>'Formato 6 c)'!D10</f>
        <v>88906.6</v>
      </c>
      <c r="S3" s="18">
        <f>'Formato 6 c)'!E10</f>
        <v>56748.24</v>
      </c>
      <c r="T3" s="18">
        <f>'Formato 6 c)'!F10</f>
        <v>56748.24</v>
      </c>
      <c r="U3" s="18">
        <f>'Formato 6 c)'!G10</f>
        <v>32158.360000000008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88906.6</v>
      </c>
      <c r="R11" s="18">
        <f>'Formato 6 c)'!D18</f>
        <v>88906.6</v>
      </c>
      <c r="S11" s="18">
        <f>'Formato 6 c)'!E18</f>
        <v>56748.24</v>
      </c>
      <c r="T11" s="18">
        <f>'Formato 6 c)'!F18</f>
        <v>56748.24</v>
      </c>
      <c r="U11" s="18">
        <f>'Formato 6 c)'!G18</f>
        <v>32158.360000000008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21850909.849999998</v>
      </c>
      <c r="Q12" s="18">
        <f>'Formato 6 c)'!C19</f>
        <v>1235768.3999999999</v>
      </c>
      <c r="R12" s="18">
        <f>'Formato 6 c)'!D19</f>
        <v>23086678.25</v>
      </c>
      <c r="S12" s="18">
        <f>'Formato 6 c)'!E19</f>
        <v>17008399.27</v>
      </c>
      <c r="T12" s="18">
        <f>'Formato 6 c)'!F19</f>
        <v>17008399.27</v>
      </c>
      <c r="U12" s="18">
        <f>'Formato 6 c)'!G19</f>
        <v>6078278.9800000004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20339515.629999999</v>
      </c>
      <c r="Q13" s="18">
        <f>'Formato 6 c)'!C20</f>
        <v>729538.67</v>
      </c>
      <c r="R13" s="18">
        <f>'Formato 6 c)'!D20</f>
        <v>21069054.300000001</v>
      </c>
      <c r="S13" s="18">
        <f>'Formato 6 c)'!E20</f>
        <v>15361614.08</v>
      </c>
      <c r="T13" s="18">
        <f>'Formato 6 c)'!F20</f>
        <v>15361614.08</v>
      </c>
      <c r="U13" s="18">
        <f>'Formato 6 c)'!G20</f>
        <v>5707440.2200000007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1511394.22</v>
      </c>
      <c r="Q14" s="18">
        <f>'Formato 6 c)'!C21</f>
        <v>506229.73</v>
      </c>
      <c r="R14" s="18">
        <f>'Formato 6 c)'!D21</f>
        <v>2017623.95</v>
      </c>
      <c r="S14" s="18">
        <f>'Formato 6 c)'!E21</f>
        <v>1646785.19</v>
      </c>
      <c r="T14" s="18">
        <f>'Formato 6 c)'!F21</f>
        <v>1646785.19</v>
      </c>
      <c r="U14" s="18">
        <f>'Formato 6 c)'!G21</f>
        <v>370838.76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21850909.849999998</v>
      </c>
      <c r="Q68" s="18">
        <f>'Formato 6 c)'!C77</f>
        <v>1324675</v>
      </c>
      <c r="R68" s="18">
        <f>'Formato 6 c)'!D77</f>
        <v>23175584.850000001</v>
      </c>
      <c r="S68" s="18">
        <f>'Formato 6 c)'!E77</f>
        <v>17065147.509999998</v>
      </c>
      <c r="T68" s="18">
        <f>'Formato 6 c)'!F77</f>
        <v>17065147.509999998</v>
      </c>
      <c r="U68" s="18">
        <f>'Formato 6 c)'!G77</f>
        <v>6110437.3400000008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Y ALCANTARILLADO DE COMONFORT, GTO., Gobierno del Estado de Guanajuato</v>
      </c>
    </row>
    <row r="7" spans="2:3">
      <c r="C7" t="str">
        <f>CONCATENATE(ENTE_PUBLICO," (a)")</f>
        <v>JUNTA DE AGUA POTABLE Y ALCANTARILLADO DE COMONFORT,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1137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3303</v>
      </c>
    </row>
    <row r="15" spans="2:3">
      <c r="C15" s="24">
        <v>3</v>
      </c>
    </row>
    <row r="16" spans="2:3">
      <c r="C16" s="24" t="s">
        <v>3304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3145</v>
      </c>
      <c r="E32" t="s">
        <v>3146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C21" sqref="C21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06" t="s">
        <v>3287</v>
      </c>
      <c r="B1" s="205"/>
      <c r="C1" s="205"/>
      <c r="D1" s="205"/>
      <c r="E1" s="205"/>
      <c r="F1" s="205"/>
      <c r="G1" s="205"/>
    </row>
    <row r="2" spans="1:7">
      <c r="A2" s="187" t="str">
        <f>ENTE_PUBLICO_A</f>
        <v>JUNTA DE AGUA POTABLE Y ALCANTARILLADO DE COMONFORT, GTO., Gobierno del Estado de Guanajuato (a)</v>
      </c>
      <c r="B2" s="188"/>
      <c r="C2" s="188"/>
      <c r="D2" s="188"/>
      <c r="E2" s="188"/>
      <c r="F2" s="188"/>
      <c r="G2" s="189"/>
    </row>
    <row r="3" spans="1:7">
      <c r="A3" s="193" t="s">
        <v>277</v>
      </c>
      <c r="B3" s="194"/>
      <c r="C3" s="194"/>
      <c r="D3" s="194"/>
      <c r="E3" s="194"/>
      <c r="F3" s="194"/>
      <c r="G3" s="195"/>
    </row>
    <row r="4" spans="1:7">
      <c r="A4" s="193" t="s">
        <v>399</v>
      </c>
      <c r="B4" s="194"/>
      <c r="C4" s="194"/>
      <c r="D4" s="194"/>
      <c r="E4" s="194"/>
      <c r="F4" s="194"/>
      <c r="G4" s="195"/>
    </row>
    <row r="5" spans="1:7">
      <c r="A5" s="193" t="str">
        <f>TRIMESTRE</f>
        <v>Del 1 de enero al 30 de septiembre de 2018 (b)</v>
      </c>
      <c r="B5" s="194"/>
      <c r="C5" s="194"/>
      <c r="D5" s="194"/>
      <c r="E5" s="194"/>
      <c r="F5" s="194"/>
      <c r="G5" s="195"/>
    </row>
    <row r="6" spans="1:7">
      <c r="A6" s="196" t="s">
        <v>118</v>
      </c>
      <c r="B6" s="197"/>
      <c r="C6" s="197"/>
      <c r="D6" s="197"/>
      <c r="E6" s="197"/>
      <c r="F6" s="197"/>
      <c r="G6" s="198"/>
    </row>
    <row r="7" spans="1:7">
      <c r="A7" s="202" t="s">
        <v>361</v>
      </c>
      <c r="B7" s="207" t="s">
        <v>279</v>
      </c>
      <c r="C7" s="207"/>
      <c r="D7" s="207"/>
      <c r="E7" s="207"/>
      <c r="F7" s="207"/>
      <c r="G7" s="207" t="s">
        <v>280</v>
      </c>
    </row>
    <row r="8" spans="1:7" ht="29.25" customHeight="1">
      <c r="A8" s="20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14"/>
    </row>
    <row r="9" spans="1:7">
      <c r="A9" s="52" t="s">
        <v>400</v>
      </c>
      <c r="B9" s="66">
        <f>SUM(B10,B11,B12,B15,B16,B19)</f>
        <v>8561224.0899999999</v>
      </c>
      <c r="C9" s="66">
        <f t="shared" ref="C9:F9" si="0">SUM(C10,C11,C12,C15,C16,C19)</f>
        <v>197436.49</v>
      </c>
      <c r="D9" s="66">
        <f t="shared" si="0"/>
        <v>8758657.5800000001</v>
      </c>
      <c r="E9" s="66">
        <f t="shared" si="0"/>
        <v>5270711.07</v>
      </c>
      <c r="F9" s="66">
        <f t="shared" si="0"/>
        <v>5270711.07</v>
      </c>
      <c r="G9" s="66">
        <f>SUM(G10,G11,G12,G15,G16,G19)</f>
        <v>3487946.51</v>
      </c>
    </row>
    <row r="10" spans="1:7" ht="14.25" customHeight="1">
      <c r="A10" s="53" t="s">
        <v>401</v>
      </c>
      <c r="B10" s="173">
        <v>8561221.0899999999</v>
      </c>
      <c r="C10" s="173">
        <v>197436.49</v>
      </c>
      <c r="D10" s="172">
        <v>8758657.5800000001</v>
      </c>
      <c r="E10" s="173">
        <v>5270711.07</v>
      </c>
      <c r="F10" s="173">
        <v>5270711.07</v>
      </c>
      <c r="G10" s="67">
        <f>D10-E10</f>
        <v>3487946.51</v>
      </c>
    </row>
    <row r="11" spans="1:7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>
      <c r="A12" s="53" t="s">
        <v>403</v>
      </c>
      <c r="B12" s="67"/>
      <c r="C12" s="67"/>
      <c r="D12" s="67"/>
      <c r="E12" s="67"/>
      <c r="F12" s="67"/>
      <c r="G12" s="67">
        <f>G13+G14</f>
        <v>0</v>
      </c>
    </row>
    <row r="13" spans="1:7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>
      <c r="A14" s="63" t="s">
        <v>405</v>
      </c>
      <c r="B14" s="67"/>
      <c r="C14" s="67"/>
      <c r="D14" s="67"/>
      <c r="E14" s="67"/>
      <c r="F14" s="67"/>
      <c r="G14" s="67">
        <f t="shared" ref="G14:G15" si="1">D14-E14</f>
        <v>0</v>
      </c>
    </row>
    <row r="15" spans="1:7">
      <c r="A15" s="53" t="s">
        <v>406</v>
      </c>
      <c r="B15" s="67"/>
      <c r="C15" s="67"/>
      <c r="D15" s="67"/>
      <c r="E15" s="67"/>
      <c r="F15" s="67"/>
      <c r="G15" s="67">
        <f t="shared" si="1"/>
        <v>0</v>
      </c>
    </row>
    <row r="16" spans="1:7">
      <c r="A16" s="64" t="s">
        <v>407</v>
      </c>
      <c r="B16" s="67">
        <f>B17+B18</f>
        <v>2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>
      <c r="A17" s="63" t="s">
        <v>408</v>
      </c>
      <c r="B17" s="67">
        <v>1</v>
      </c>
      <c r="C17" s="67"/>
      <c r="D17" s="67"/>
      <c r="E17" s="67"/>
      <c r="F17" s="67"/>
      <c r="G17" s="67">
        <f>D17-E17</f>
        <v>0</v>
      </c>
    </row>
    <row r="18" spans="1:7">
      <c r="A18" s="63" t="s">
        <v>409</v>
      </c>
      <c r="B18" s="67">
        <v>1</v>
      </c>
      <c r="C18" s="67"/>
      <c r="D18" s="67"/>
      <c r="E18" s="67"/>
      <c r="F18" s="67"/>
      <c r="G18" s="67">
        <f>D18-E18</f>
        <v>0</v>
      </c>
    </row>
    <row r="19" spans="1:7">
      <c r="A19" s="53" t="s">
        <v>410</v>
      </c>
      <c r="B19" s="67">
        <v>1</v>
      </c>
      <c r="C19" s="67"/>
      <c r="D19" s="67"/>
      <c r="E19" s="67"/>
      <c r="F19" s="67"/>
      <c r="G19" s="67">
        <f>D19-E19</f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>
      <c r="A26" s="63" t="s">
        <v>405</v>
      </c>
      <c r="B26" s="67"/>
      <c r="C26" s="67"/>
      <c r="D26" s="67"/>
      <c r="E26" s="67"/>
      <c r="F26" s="67"/>
      <c r="G26" s="67">
        <f t="shared" ref="G26:G27" si="5">D26-E26</f>
        <v>0</v>
      </c>
    </row>
    <row r="27" spans="1:7" s="24" customFormat="1">
      <c r="A27" s="53" t="s">
        <v>406</v>
      </c>
      <c r="B27" s="67"/>
      <c r="C27" s="67"/>
      <c r="D27" s="67"/>
      <c r="E27" s="67"/>
      <c r="F27" s="67"/>
      <c r="G27" s="67">
        <f t="shared" si="5"/>
        <v>0</v>
      </c>
    </row>
    <row r="28" spans="1:7" s="24" customFormat="1">
      <c r="A28" s="64" t="s">
        <v>407</v>
      </c>
      <c r="B28" s="67">
        <f>B29+B30</f>
        <v>0</v>
      </c>
      <c r="C28" s="67">
        <f t="shared" ref="C28:G28" si="6">C29+C30</f>
        <v>0</v>
      </c>
      <c r="D28" s="67">
        <f t="shared" si="6"/>
        <v>0</v>
      </c>
      <c r="E28" s="67">
        <f t="shared" si="6"/>
        <v>0</v>
      </c>
      <c r="F28" s="67">
        <f t="shared" si="6"/>
        <v>0</v>
      </c>
      <c r="G28" s="67">
        <f t="shared" si="6"/>
        <v>0</v>
      </c>
    </row>
    <row r="29" spans="1:7" s="24" customFormat="1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>
      <c r="A30" s="63" t="s">
        <v>409</v>
      </c>
      <c r="B30" s="67"/>
      <c r="C30" s="67"/>
      <c r="D30" s="67"/>
      <c r="E30" s="67"/>
      <c r="F30" s="67"/>
      <c r="G30" s="67">
        <f t="shared" ref="G30:G31" si="7">D30-E30</f>
        <v>0</v>
      </c>
    </row>
    <row r="31" spans="1:7" s="24" customFormat="1">
      <c r="A31" s="53" t="s">
        <v>410</v>
      </c>
      <c r="B31" s="67"/>
      <c r="C31" s="67"/>
      <c r="D31" s="67"/>
      <c r="E31" s="67"/>
      <c r="F31" s="67"/>
      <c r="G31" s="67">
        <f t="shared" si="7"/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8561224.0899999999</v>
      </c>
      <c r="C33" s="66">
        <f t="shared" ref="C33:G33" si="8">C21+C9</f>
        <v>197436.49</v>
      </c>
      <c r="D33" s="66">
        <f t="shared" si="8"/>
        <v>8758657.5800000001</v>
      </c>
      <c r="E33" s="66">
        <f t="shared" si="8"/>
        <v>5270711.07</v>
      </c>
      <c r="F33" s="66">
        <f t="shared" si="8"/>
        <v>5270711.07</v>
      </c>
      <c r="G33" s="66">
        <f t="shared" si="8"/>
        <v>3487946.51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8561224.0899999999</v>
      </c>
      <c r="Q2" s="18">
        <f>'Formato 6 d)'!C9</f>
        <v>197436.49</v>
      </c>
      <c r="R2" s="18">
        <f>'Formato 6 d)'!D9</f>
        <v>8758657.5800000001</v>
      </c>
      <c r="S2" s="18">
        <f>'Formato 6 d)'!E9</f>
        <v>5270711.07</v>
      </c>
      <c r="T2" s="18">
        <f>'Formato 6 d)'!F9</f>
        <v>5270711.07</v>
      </c>
      <c r="U2" s="18">
        <f>'Formato 6 d)'!G9</f>
        <v>3487946.51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8561221.0899999999</v>
      </c>
      <c r="Q3" s="18">
        <f>'Formato 6 d)'!C10</f>
        <v>197436.49</v>
      </c>
      <c r="R3" s="18">
        <f>'Formato 6 d)'!D10</f>
        <v>8758657.5800000001</v>
      </c>
      <c r="S3" s="18">
        <f>'Formato 6 d)'!E10</f>
        <v>5270711.07</v>
      </c>
      <c r="T3" s="18">
        <f>'Formato 6 d)'!F10</f>
        <v>5270711.07</v>
      </c>
      <c r="U3" s="18">
        <f>'Formato 6 d)'!G10</f>
        <v>3487946.51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2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1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1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1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8561224.0899999999</v>
      </c>
      <c r="Q24" s="18">
        <f>'Formato 6 d)'!C33</f>
        <v>197436.49</v>
      </c>
      <c r="R24" s="18">
        <f>'Formato 6 d)'!D33</f>
        <v>8758657.5800000001</v>
      </c>
      <c r="S24" s="18">
        <f>'Formato 6 d)'!E33</f>
        <v>5270711.07</v>
      </c>
      <c r="T24" s="18">
        <f>'Formato 6 d)'!F33</f>
        <v>5270711.07</v>
      </c>
      <c r="U24" s="18">
        <f>'Formato 6 d)'!G33</f>
        <v>3487946.51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05" t="s">
        <v>413</v>
      </c>
      <c r="B1" s="205"/>
      <c r="C1" s="205"/>
      <c r="D1" s="205"/>
      <c r="E1" s="205"/>
      <c r="F1" s="205"/>
      <c r="G1" s="205"/>
    </row>
    <row r="2" spans="1:7">
      <c r="A2" s="187" t="str">
        <f>ENTIDAD</f>
        <v>Municipio de Comonfort, Gobierno del Estado de Guanajuato</v>
      </c>
      <c r="B2" s="188"/>
      <c r="C2" s="188"/>
      <c r="D2" s="188"/>
      <c r="E2" s="188"/>
      <c r="F2" s="188"/>
      <c r="G2" s="189"/>
    </row>
    <row r="3" spans="1:7">
      <c r="A3" s="190" t="s">
        <v>414</v>
      </c>
      <c r="B3" s="191"/>
      <c r="C3" s="191"/>
      <c r="D3" s="191"/>
      <c r="E3" s="191"/>
      <c r="F3" s="191"/>
      <c r="G3" s="192"/>
    </row>
    <row r="4" spans="1:7">
      <c r="A4" s="190" t="s">
        <v>118</v>
      </c>
      <c r="B4" s="191"/>
      <c r="C4" s="191"/>
      <c r="D4" s="191"/>
      <c r="E4" s="191"/>
      <c r="F4" s="191"/>
      <c r="G4" s="192"/>
    </row>
    <row r="5" spans="1:7">
      <c r="A5" s="190" t="s">
        <v>415</v>
      </c>
      <c r="B5" s="191"/>
      <c r="C5" s="191"/>
      <c r="D5" s="191"/>
      <c r="E5" s="191"/>
      <c r="F5" s="191"/>
      <c r="G5" s="192"/>
    </row>
    <row r="6" spans="1:7">
      <c r="A6" s="202" t="s">
        <v>3288</v>
      </c>
      <c r="B6" s="51">
        <f>ANIO1P</f>
        <v>2019</v>
      </c>
      <c r="C6" s="215" t="str">
        <f>ANIO2P</f>
        <v>2020 (d)</v>
      </c>
      <c r="D6" s="215" t="str">
        <f>ANIO3P</f>
        <v>2021 (d)</v>
      </c>
      <c r="E6" s="215" t="str">
        <f>ANIO4P</f>
        <v>2022 (d)</v>
      </c>
      <c r="F6" s="215" t="str">
        <f>ANIO5P</f>
        <v>2023 (d)</v>
      </c>
      <c r="G6" s="215" t="str">
        <f>ANIO6P</f>
        <v>2024 (d)</v>
      </c>
    </row>
    <row r="7" spans="1:7" ht="48" customHeight="1">
      <c r="A7" s="203"/>
      <c r="B7" s="88" t="s">
        <v>3291</v>
      </c>
      <c r="C7" s="216"/>
      <c r="D7" s="216"/>
      <c r="E7" s="216"/>
      <c r="F7" s="216"/>
      <c r="G7" s="216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05" t="s">
        <v>451</v>
      </c>
      <c r="B1" s="205"/>
      <c r="C1" s="205"/>
      <c r="D1" s="205"/>
      <c r="E1" s="205"/>
      <c r="F1" s="205"/>
      <c r="G1" s="205"/>
    </row>
    <row r="2" spans="1:7" customFormat="1">
      <c r="A2" s="187" t="str">
        <f>ENTIDAD</f>
        <v>Municipio de Comonfort, Gobierno del Estado de Guanajuato</v>
      </c>
      <c r="B2" s="188"/>
      <c r="C2" s="188"/>
      <c r="D2" s="188"/>
      <c r="E2" s="188"/>
      <c r="F2" s="188"/>
      <c r="G2" s="189"/>
    </row>
    <row r="3" spans="1:7" customFormat="1">
      <c r="A3" s="190" t="s">
        <v>452</v>
      </c>
      <c r="B3" s="191"/>
      <c r="C3" s="191"/>
      <c r="D3" s="191"/>
      <c r="E3" s="191"/>
      <c r="F3" s="191"/>
      <c r="G3" s="192"/>
    </row>
    <row r="4" spans="1:7" customFormat="1">
      <c r="A4" s="190" t="s">
        <v>118</v>
      </c>
      <c r="B4" s="191"/>
      <c r="C4" s="191"/>
      <c r="D4" s="191"/>
      <c r="E4" s="191"/>
      <c r="F4" s="191"/>
      <c r="G4" s="192"/>
    </row>
    <row r="5" spans="1:7" customFormat="1">
      <c r="A5" s="190" t="s">
        <v>415</v>
      </c>
      <c r="B5" s="191"/>
      <c r="C5" s="191"/>
      <c r="D5" s="191"/>
      <c r="E5" s="191"/>
      <c r="F5" s="191"/>
      <c r="G5" s="192"/>
    </row>
    <row r="6" spans="1:7" customFormat="1">
      <c r="A6" s="217" t="s">
        <v>3142</v>
      </c>
      <c r="B6" s="51">
        <f>ANIO1P</f>
        <v>2019</v>
      </c>
      <c r="C6" s="215" t="str">
        <f>ANIO2P</f>
        <v>2020 (d)</v>
      </c>
      <c r="D6" s="215" t="str">
        <f>ANIO3P</f>
        <v>2021 (d)</v>
      </c>
      <c r="E6" s="215" t="str">
        <f>ANIO4P</f>
        <v>2022 (d)</v>
      </c>
      <c r="F6" s="215" t="str">
        <f>ANIO5P</f>
        <v>2023 (d)</v>
      </c>
      <c r="G6" s="215" t="str">
        <f>ANIO6P</f>
        <v>2024 (d)</v>
      </c>
    </row>
    <row r="7" spans="1:7" customFormat="1" ht="48" customHeight="1">
      <c r="A7" s="218"/>
      <c r="B7" s="88" t="s">
        <v>3291</v>
      </c>
      <c r="C7" s="216"/>
      <c r="D7" s="216"/>
      <c r="E7" s="216"/>
      <c r="F7" s="216"/>
      <c r="G7" s="216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205" t="s">
        <v>466</v>
      </c>
      <c r="B1" s="205"/>
      <c r="C1" s="205"/>
      <c r="D1" s="205"/>
      <c r="E1" s="205"/>
      <c r="F1" s="205"/>
      <c r="G1" s="205"/>
    </row>
    <row r="2" spans="1:7">
      <c r="A2" s="187" t="str">
        <f>ENTIDAD</f>
        <v>Municipio de Comonfort, Gobierno del Estado de Guanajuato</v>
      </c>
      <c r="B2" s="188"/>
      <c r="C2" s="188"/>
      <c r="D2" s="188"/>
      <c r="E2" s="188"/>
      <c r="F2" s="188"/>
      <c r="G2" s="189"/>
    </row>
    <row r="3" spans="1:7">
      <c r="A3" s="190" t="s">
        <v>467</v>
      </c>
      <c r="B3" s="191"/>
      <c r="C3" s="191"/>
      <c r="D3" s="191"/>
      <c r="E3" s="191"/>
      <c r="F3" s="191"/>
      <c r="G3" s="192"/>
    </row>
    <row r="4" spans="1:7">
      <c r="A4" s="196" t="s">
        <v>118</v>
      </c>
      <c r="B4" s="197"/>
      <c r="C4" s="197"/>
      <c r="D4" s="197"/>
      <c r="E4" s="197"/>
      <c r="F4" s="197"/>
      <c r="G4" s="198"/>
    </row>
    <row r="5" spans="1:7">
      <c r="A5" s="222" t="s">
        <v>3288</v>
      </c>
      <c r="B5" s="220" t="str">
        <f>ANIO5R</f>
        <v>2013 ¹ (c)</v>
      </c>
      <c r="C5" s="220" t="str">
        <f>ANIO4R</f>
        <v>2014 ¹ (c)</v>
      </c>
      <c r="D5" s="220" t="str">
        <f>ANIO3R</f>
        <v>2015 ¹ (c)</v>
      </c>
      <c r="E5" s="220" t="str">
        <f>ANIO2R</f>
        <v>2016 ¹ (c)</v>
      </c>
      <c r="F5" s="220" t="str">
        <f>ANIO1R</f>
        <v>2017 ¹ (c)</v>
      </c>
      <c r="G5" s="51">
        <f>ANIO_INFORME</f>
        <v>2018</v>
      </c>
    </row>
    <row r="6" spans="1:7" ht="32.1" customHeight="1">
      <c r="A6" s="223"/>
      <c r="B6" s="221"/>
      <c r="C6" s="221"/>
      <c r="D6" s="221"/>
      <c r="E6" s="221"/>
      <c r="F6" s="221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19" t="s">
        <v>3292</v>
      </c>
      <c r="B39" s="219"/>
      <c r="C39" s="219"/>
      <c r="D39" s="219"/>
      <c r="E39" s="219"/>
      <c r="F39" s="219"/>
      <c r="G39" s="219"/>
    </row>
    <row r="40" spans="1:7" ht="15" customHeight="1">
      <c r="A40" s="219" t="s">
        <v>3293</v>
      </c>
      <c r="B40" s="219"/>
      <c r="C40" s="219"/>
      <c r="D40" s="219"/>
      <c r="E40" s="219"/>
      <c r="F40" s="219"/>
      <c r="G40" s="219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205" t="s">
        <v>490</v>
      </c>
      <c r="B1" s="205"/>
      <c r="C1" s="205"/>
      <c r="D1" s="205"/>
      <c r="E1" s="205"/>
      <c r="F1" s="205"/>
      <c r="G1" s="205"/>
    </row>
    <row r="2" spans="1:7">
      <c r="A2" s="187" t="str">
        <f>ENTIDAD</f>
        <v>Municipio de Comonfort, Gobierno del Estado de Guanajuato</v>
      </c>
      <c r="B2" s="188"/>
      <c r="C2" s="188"/>
      <c r="D2" s="188"/>
      <c r="E2" s="188"/>
      <c r="F2" s="188"/>
      <c r="G2" s="189"/>
    </row>
    <row r="3" spans="1:7">
      <c r="A3" s="190" t="s">
        <v>491</v>
      </c>
      <c r="B3" s="191"/>
      <c r="C3" s="191"/>
      <c r="D3" s="191"/>
      <c r="E3" s="191"/>
      <c r="F3" s="191"/>
      <c r="G3" s="192"/>
    </row>
    <row r="4" spans="1:7">
      <c r="A4" s="196" t="s">
        <v>118</v>
      </c>
      <c r="B4" s="197"/>
      <c r="C4" s="197"/>
      <c r="D4" s="197"/>
      <c r="E4" s="197"/>
      <c r="F4" s="197"/>
      <c r="G4" s="198"/>
    </row>
    <row r="5" spans="1:7">
      <c r="A5" s="224" t="s">
        <v>3142</v>
      </c>
      <c r="B5" s="220" t="str">
        <f>ANIO5R</f>
        <v>2013 ¹ (c)</v>
      </c>
      <c r="C5" s="220" t="str">
        <f>ANIO4R</f>
        <v>2014 ¹ (c)</v>
      </c>
      <c r="D5" s="220" t="str">
        <f>ANIO3R</f>
        <v>2015 ¹ (c)</v>
      </c>
      <c r="E5" s="220" t="str">
        <f>ANIO2R</f>
        <v>2016 ¹ (c)</v>
      </c>
      <c r="F5" s="220" t="str">
        <f>ANIO1R</f>
        <v>2017 ¹ (c)</v>
      </c>
      <c r="G5" s="51">
        <f>ANIO_INFORME</f>
        <v>2018</v>
      </c>
    </row>
    <row r="6" spans="1:7" ht="32.1" customHeight="1">
      <c r="A6" s="225"/>
      <c r="B6" s="221"/>
      <c r="C6" s="221"/>
      <c r="D6" s="221"/>
      <c r="E6" s="221"/>
      <c r="F6" s="221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19" t="s">
        <v>3292</v>
      </c>
      <c r="B32" s="219"/>
      <c r="C32" s="219"/>
      <c r="D32" s="219"/>
      <c r="E32" s="219"/>
      <c r="F32" s="219"/>
      <c r="G32" s="219"/>
    </row>
    <row r="33" spans="1:7">
      <c r="A33" s="219" t="s">
        <v>3293</v>
      </c>
      <c r="B33" s="219"/>
      <c r="C33" s="219"/>
      <c r="D33" s="219"/>
      <c r="E33" s="219"/>
      <c r="F33" s="219"/>
      <c r="G33" s="21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199" t="s">
        <v>495</v>
      </c>
      <c r="B1" s="199"/>
      <c r="C1" s="199"/>
      <c r="D1" s="199"/>
      <c r="E1" s="199"/>
      <c r="F1" s="199"/>
      <c r="G1" s="111"/>
    </row>
    <row r="2" spans="1:7">
      <c r="A2" s="187" t="str">
        <f>ENTE_PUBLICO</f>
        <v>JUNTA DE AGUA POTABLE Y ALCANTARILLADO DE COMONFORT, GTO., Gobierno del Estado de Guanajuato</v>
      </c>
      <c r="B2" s="188"/>
      <c r="C2" s="188"/>
      <c r="D2" s="188"/>
      <c r="E2" s="188"/>
      <c r="F2" s="189"/>
    </row>
    <row r="3" spans="1:7">
      <c r="A3" s="196" t="s">
        <v>496</v>
      </c>
      <c r="B3" s="197"/>
      <c r="C3" s="197"/>
      <c r="D3" s="197"/>
      <c r="E3" s="197"/>
      <c r="F3" s="198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6" t="s">
        <v>502</v>
      </c>
      <c r="B5" s="5"/>
      <c r="C5" s="5"/>
      <c r="D5" s="5"/>
      <c r="E5" s="5"/>
      <c r="F5" s="5"/>
    </row>
    <row r="6" spans="1:7" ht="30">
      <c r="A6" s="137" t="s">
        <v>503</v>
      </c>
      <c r="B6" s="60"/>
      <c r="C6" s="60"/>
      <c r="D6" s="60"/>
      <c r="E6" s="60"/>
      <c r="F6" s="60"/>
    </row>
    <row r="7" spans="1:7">
      <c r="A7" s="137" t="s">
        <v>504</v>
      </c>
      <c r="B7" s="60"/>
      <c r="C7" s="60"/>
      <c r="D7" s="60"/>
      <c r="E7" s="60"/>
      <c r="F7" s="60"/>
    </row>
    <row r="8" spans="1:7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>
      <c r="A10" s="137" t="s">
        <v>506</v>
      </c>
      <c r="B10" s="60"/>
      <c r="C10" s="60"/>
      <c r="D10" s="60"/>
      <c r="E10" s="60"/>
      <c r="F10" s="60"/>
    </row>
    <row r="11" spans="1:7">
      <c r="A11" s="139" t="s">
        <v>507</v>
      </c>
      <c r="B11" s="60"/>
      <c r="C11" s="60"/>
      <c r="D11" s="60"/>
      <c r="E11" s="60"/>
      <c r="F11" s="60"/>
    </row>
    <row r="12" spans="1:7">
      <c r="A12" s="139" t="s">
        <v>508</v>
      </c>
      <c r="B12" s="60"/>
      <c r="C12" s="60"/>
      <c r="D12" s="60"/>
      <c r="E12" s="60"/>
      <c r="F12" s="60"/>
    </row>
    <row r="13" spans="1:7">
      <c r="A13" s="139" t="s">
        <v>509</v>
      </c>
      <c r="B13" s="60"/>
      <c r="C13" s="60"/>
      <c r="D13" s="60"/>
      <c r="E13" s="60"/>
      <c r="F13" s="60"/>
    </row>
    <row r="14" spans="1:7">
      <c r="A14" s="137" t="s">
        <v>510</v>
      </c>
      <c r="B14" s="60"/>
      <c r="C14" s="60"/>
      <c r="D14" s="60"/>
      <c r="E14" s="60"/>
      <c r="F14" s="60"/>
    </row>
    <row r="15" spans="1:7">
      <c r="A15" s="139" t="s">
        <v>507</v>
      </c>
      <c r="B15" s="60"/>
      <c r="C15" s="60"/>
      <c r="D15" s="60"/>
      <c r="E15" s="60"/>
      <c r="F15" s="60"/>
    </row>
    <row r="16" spans="1:7">
      <c r="A16" s="139" t="s">
        <v>508</v>
      </c>
      <c r="B16" s="60"/>
      <c r="C16" s="60"/>
      <c r="D16" s="60"/>
      <c r="E16" s="60"/>
      <c r="F16" s="60"/>
    </row>
    <row r="17" spans="1:6">
      <c r="A17" s="139" t="s">
        <v>509</v>
      </c>
      <c r="B17" s="60"/>
      <c r="C17" s="60"/>
      <c r="D17" s="60"/>
      <c r="E17" s="60"/>
      <c r="F17" s="60"/>
    </row>
    <row r="18" spans="1:6">
      <c r="A18" s="137" t="s">
        <v>511</v>
      </c>
      <c r="B18" s="145"/>
      <c r="C18" s="60"/>
      <c r="D18" s="60"/>
      <c r="E18" s="60"/>
      <c r="F18" s="60"/>
    </row>
    <row r="19" spans="1:6">
      <c r="A19" s="137" t="s">
        <v>512</v>
      </c>
      <c r="B19" s="60"/>
      <c r="C19" s="60"/>
      <c r="D19" s="60"/>
      <c r="E19" s="60"/>
      <c r="F19" s="60"/>
    </row>
    <row r="20" spans="1:6">
      <c r="A20" s="137" t="s">
        <v>513</v>
      </c>
      <c r="B20" s="146"/>
      <c r="C20" s="146"/>
      <c r="D20" s="146"/>
      <c r="E20" s="146"/>
      <c r="F20" s="146"/>
    </row>
    <row r="21" spans="1:6">
      <c r="A21" s="137" t="s">
        <v>514</v>
      </c>
      <c r="B21" s="146"/>
      <c r="C21" s="146"/>
      <c r="D21" s="146"/>
      <c r="E21" s="146"/>
      <c r="F21" s="146"/>
    </row>
    <row r="22" spans="1:6">
      <c r="A22" s="64" t="s">
        <v>515</v>
      </c>
      <c r="B22" s="146"/>
      <c r="C22" s="146"/>
      <c r="D22" s="146"/>
      <c r="E22" s="146"/>
      <c r="F22" s="146"/>
    </row>
    <row r="23" spans="1:6">
      <c r="A23" s="64" t="s">
        <v>516</v>
      </c>
      <c r="B23" s="146"/>
      <c r="C23" s="146"/>
      <c r="D23" s="146"/>
      <c r="E23" s="146"/>
      <c r="F23" s="146"/>
    </row>
    <row r="24" spans="1:6">
      <c r="A24" s="64" t="s">
        <v>517</v>
      </c>
      <c r="B24" s="147"/>
      <c r="C24" s="60"/>
      <c r="D24" s="60"/>
      <c r="E24" s="60"/>
      <c r="F24" s="60"/>
    </row>
    <row r="25" spans="1:6">
      <c r="A25" s="137" t="s">
        <v>518</v>
      </c>
      <c r="B25" s="147"/>
      <c r="C25" s="60"/>
      <c r="D25" s="60"/>
      <c r="E25" s="60"/>
      <c r="F25" s="60"/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519</v>
      </c>
      <c r="B27" s="54"/>
      <c r="C27" s="54"/>
      <c r="D27" s="54"/>
      <c r="E27" s="54"/>
      <c r="F27" s="54"/>
    </row>
    <row r="28" spans="1:6">
      <c r="A28" s="137" t="s">
        <v>520</v>
      </c>
      <c r="B28" s="60"/>
      <c r="C28" s="60"/>
      <c r="D28" s="60"/>
      <c r="E28" s="60"/>
      <c r="F28" s="60"/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>
      <c r="A31" s="137" t="s">
        <v>506</v>
      </c>
      <c r="B31" s="60"/>
      <c r="C31" s="60"/>
      <c r="D31" s="60"/>
      <c r="E31" s="60"/>
      <c r="F31" s="60"/>
    </row>
    <row r="32" spans="1:6">
      <c r="A32" s="137" t="s">
        <v>510</v>
      </c>
      <c r="B32" s="60"/>
      <c r="C32" s="60"/>
      <c r="D32" s="60"/>
      <c r="E32" s="60"/>
      <c r="F32" s="60"/>
    </row>
    <row r="33" spans="1:6">
      <c r="A33" s="137" t="s">
        <v>522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/>
      <c r="C36" s="60"/>
      <c r="D36" s="60"/>
      <c r="E36" s="60"/>
      <c r="F36" s="60"/>
    </row>
    <row r="37" spans="1:6">
      <c r="A37" s="137" t="s">
        <v>525</v>
      </c>
      <c r="B37" s="60"/>
      <c r="C37" s="60"/>
      <c r="D37" s="60"/>
      <c r="E37" s="60"/>
      <c r="F37" s="60"/>
    </row>
    <row r="38" spans="1:6">
      <c r="A38" s="137" t="s">
        <v>526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/>
      <c r="C43" s="60"/>
      <c r="D43" s="60"/>
      <c r="E43" s="60"/>
      <c r="F43" s="60"/>
    </row>
    <row r="44" spans="1:6">
      <c r="A44" s="137" t="s">
        <v>530</v>
      </c>
      <c r="B44" s="60"/>
      <c r="C44" s="60"/>
      <c r="D44" s="60"/>
      <c r="E44" s="60"/>
      <c r="F44" s="60"/>
    </row>
    <row r="45" spans="1:6">
      <c r="A45" s="137" t="s">
        <v>531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30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/>
      <c r="C48" s="146"/>
      <c r="D48" s="146"/>
      <c r="E48" s="146"/>
      <c r="F48" s="146"/>
    </row>
    <row r="49" spans="1:6">
      <c r="A49" s="64" t="s">
        <v>531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/>
      <c r="C52" s="60"/>
      <c r="D52" s="60"/>
      <c r="E52" s="60"/>
      <c r="F52" s="60"/>
    </row>
    <row r="53" spans="1:6">
      <c r="A53" s="137" t="s">
        <v>531</v>
      </c>
      <c r="B53" s="60"/>
      <c r="C53" s="60"/>
      <c r="D53" s="60"/>
      <c r="E53" s="60"/>
      <c r="F53" s="60"/>
    </row>
    <row r="54" spans="1:6">
      <c r="A54" s="137" t="s">
        <v>534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/>
      <c r="C57" s="60"/>
      <c r="D57" s="60"/>
      <c r="E57" s="60"/>
      <c r="F57" s="60"/>
    </row>
    <row r="58" spans="1:6">
      <c r="A58" s="137" t="s">
        <v>531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A66" sqref="A66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199" t="s">
        <v>545</v>
      </c>
      <c r="B1" s="199"/>
      <c r="C1" s="199"/>
      <c r="D1" s="199"/>
      <c r="E1" s="199"/>
      <c r="F1" s="199"/>
    </row>
    <row r="2" spans="1:6">
      <c r="A2" s="187" t="str">
        <f>ENTE_PUBLICO_A</f>
        <v>JUNTA DE AGUA POTABLE Y ALCANTARILLADO DE COMONFORT, GTO., Gobierno del Estado de Guanajuato (a)</v>
      </c>
      <c r="B2" s="188"/>
      <c r="C2" s="188"/>
      <c r="D2" s="188"/>
      <c r="E2" s="188"/>
      <c r="F2" s="189"/>
    </row>
    <row r="3" spans="1:6">
      <c r="A3" s="190" t="s">
        <v>117</v>
      </c>
      <c r="B3" s="191"/>
      <c r="C3" s="191"/>
      <c r="D3" s="191"/>
      <c r="E3" s="191"/>
      <c r="F3" s="192"/>
    </row>
    <row r="4" spans="1:6">
      <c r="A4" s="193" t="str">
        <f>PERIODO_INFORME</f>
        <v>Al 31 de diciembre de 2017 y al 30 de septiembre de 2018 (b)</v>
      </c>
      <c r="B4" s="194"/>
      <c r="C4" s="194"/>
      <c r="D4" s="194"/>
      <c r="E4" s="194"/>
      <c r="F4" s="195"/>
    </row>
    <row r="5" spans="1:6">
      <c r="A5" s="196" t="s">
        <v>118</v>
      </c>
      <c r="B5" s="197"/>
      <c r="C5" s="197"/>
      <c r="D5" s="197"/>
      <c r="E5" s="197"/>
      <c r="F5" s="198"/>
    </row>
    <row r="6" spans="1:6" s="3" customFormat="1" ht="30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 ht="14.25" customHeight="1">
      <c r="A9" s="95" t="s">
        <v>3</v>
      </c>
      <c r="B9" s="60">
        <f>SUM(B10:B16)</f>
        <v>810656.57</v>
      </c>
      <c r="C9" s="60">
        <f>SUM(C10:C16)</f>
        <v>124223.81</v>
      </c>
      <c r="D9" s="100" t="s">
        <v>54</v>
      </c>
      <c r="E9" s="178">
        <v>1245111.21</v>
      </c>
      <c r="F9" s="178">
        <v>1355933.5699999998</v>
      </c>
    </row>
    <row r="10" spans="1:6">
      <c r="A10" s="96" t="s">
        <v>4</v>
      </c>
      <c r="B10" s="60"/>
      <c r="C10" s="60"/>
      <c r="D10" s="101" t="s">
        <v>55</v>
      </c>
      <c r="E10" s="60"/>
      <c r="F10" s="60"/>
    </row>
    <row r="11" spans="1:6">
      <c r="A11" s="96" t="s">
        <v>5</v>
      </c>
      <c r="B11" s="60"/>
      <c r="C11" s="60"/>
      <c r="D11" s="101" t="s">
        <v>56</v>
      </c>
      <c r="E11" s="179">
        <v>839795</v>
      </c>
      <c r="F11" s="179">
        <v>919514.22</v>
      </c>
    </row>
    <row r="12" spans="1:6">
      <c r="A12" s="96" t="s">
        <v>6</v>
      </c>
      <c r="B12" s="174">
        <v>810656.57</v>
      </c>
      <c r="C12" s="174">
        <v>124223.81</v>
      </c>
      <c r="D12" s="101" t="s">
        <v>57</v>
      </c>
      <c r="E12" s="60"/>
      <c r="F12" s="60"/>
    </row>
    <row r="13" spans="1:6">
      <c r="A13" s="96" t="s">
        <v>7</v>
      </c>
      <c r="B13" s="60"/>
      <c r="C13" s="60"/>
      <c r="D13" s="101" t="s">
        <v>58</v>
      </c>
      <c r="E13" s="60"/>
      <c r="F13" s="60"/>
    </row>
    <row r="14" spans="1:6">
      <c r="A14" s="96" t="s">
        <v>8</v>
      </c>
      <c r="B14" s="60"/>
      <c r="C14" s="60"/>
      <c r="D14" s="101" t="s">
        <v>59</v>
      </c>
      <c r="E14" s="60"/>
      <c r="F14" s="60"/>
    </row>
    <row r="15" spans="1:6">
      <c r="A15" s="96" t="s">
        <v>9</v>
      </c>
      <c r="B15" s="60"/>
      <c r="C15" s="60"/>
      <c r="D15" s="101" t="s">
        <v>60</v>
      </c>
      <c r="E15" s="60"/>
      <c r="F15" s="60"/>
    </row>
    <row r="16" spans="1:6" ht="14.25" customHeight="1">
      <c r="A16" s="96" t="s">
        <v>10</v>
      </c>
      <c r="B16" s="60"/>
      <c r="C16" s="60"/>
      <c r="D16" s="101" t="s">
        <v>61</v>
      </c>
      <c r="E16" s="180">
        <v>405316.21</v>
      </c>
      <c r="F16" s="180">
        <v>436419.35</v>
      </c>
    </row>
    <row r="17" spans="1:6">
      <c r="A17" s="95" t="s">
        <v>11</v>
      </c>
      <c r="B17" s="60">
        <f>SUM(B18:B24)</f>
        <v>8840584.6399999987</v>
      </c>
      <c r="C17" s="60">
        <f>SUM(C18:C24)</f>
        <v>8030597.5900000008</v>
      </c>
      <c r="D17" s="101" t="s">
        <v>62</v>
      </c>
      <c r="E17" s="60"/>
      <c r="F17" s="60"/>
    </row>
    <row r="18" spans="1:6">
      <c r="A18" s="97" t="s">
        <v>12</v>
      </c>
      <c r="B18" s="60"/>
      <c r="C18" s="60"/>
      <c r="D18" s="101" t="s">
        <v>63</v>
      </c>
      <c r="E18" s="60"/>
      <c r="F18" s="60"/>
    </row>
    <row r="19" spans="1:6" ht="14.25" customHeight="1">
      <c r="A19" s="97" t="s">
        <v>13</v>
      </c>
      <c r="B19" s="175">
        <v>13150.12</v>
      </c>
      <c r="C19" s="175">
        <v>14616.98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>
      <c r="A20" s="97" t="s">
        <v>14</v>
      </c>
      <c r="B20" s="175">
        <v>-78</v>
      </c>
      <c r="C20" s="175">
        <v>0</v>
      </c>
      <c r="D20" s="101" t="s">
        <v>65</v>
      </c>
      <c r="E20" s="60"/>
      <c r="F20" s="60"/>
    </row>
    <row r="21" spans="1:6">
      <c r="A21" s="97" t="s">
        <v>15</v>
      </c>
      <c r="B21" s="175">
        <v>8820212.5199999996</v>
      </c>
      <c r="C21" s="175">
        <v>8015980.6100000003</v>
      </c>
      <c r="D21" s="101" t="s">
        <v>66</v>
      </c>
      <c r="E21" s="60"/>
      <c r="F21" s="60"/>
    </row>
    <row r="22" spans="1:6">
      <c r="A22" s="97" t="s">
        <v>16</v>
      </c>
      <c r="B22" s="175">
        <v>7300</v>
      </c>
      <c r="C22" s="175">
        <v>0</v>
      </c>
      <c r="D22" s="101" t="s">
        <v>67</v>
      </c>
      <c r="E22" s="60"/>
      <c r="F22" s="60"/>
    </row>
    <row r="23" spans="1:6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60"/>
      <c r="C24" s="60"/>
      <c r="D24" s="101" t="s">
        <v>69</v>
      </c>
      <c r="E24" s="60"/>
      <c r="F24" s="60"/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>
      <c r="A26" s="97" t="s">
        <v>20</v>
      </c>
      <c r="B26" s="60"/>
      <c r="C26" s="60"/>
      <c r="D26" s="100" t="s">
        <v>71</v>
      </c>
      <c r="E26" s="60"/>
      <c r="F26" s="60"/>
    </row>
    <row r="27" spans="1:6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60"/>
      <c r="C28" s="60"/>
      <c r="D28" s="101" t="s">
        <v>73</v>
      </c>
      <c r="E28" s="60"/>
      <c r="F28" s="60"/>
    </row>
    <row r="29" spans="1:6">
      <c r="A29" s="97" t="s">
        <v>23</v>
      </c>
      <c r="B29" s="60"/>
      <c r="C29" s="60"/>
      <c r="D29" s="101" t="s">
        <v>74</v>
      </c>
      <c r="E29" s="60"/>
      <c r="F29" s="60"/>
    </row>
    <row r="30" spans="1:6">
      <c r="A30" s="97" t="s">
        <v>24</v>
      </c>
      <c r="B30" s="60"/>
      <c r="C30" s="60"/>
      <c r="D30" s="101" t="s">
        <v>75</v>
      </c>
      <c r="E30" s="60"/>
      <c r="F30" s="60"/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60"/>
      <c r="C32" s="60"/>
      <c r="D32" s="101" t="s">
        <v>77</v>
      </c>
      <c r="E32" s="60"/>
      <c r="F32" s="60"/>
    </row>
    <row r="33" spans="1:6">
      <c r="A33" s="97" t="s">
        <v>27</v>
      </c>
      <c r="B33" s="60"/>
      <c r="C33" s="60"/>
      <c r="D33" s="101" t="s">
        <v>78</v>
      </c>
      <c r="E33" s="60"/>
      <c r="F33" s="60"/>
    </row>
    <row r="34" spans="1:6">
      <c r="A34" s="97" t="s">
        <v>28</v>
      </c>
      <c r="B34" s="60"/>
      <c r="C34" s="60"/>
      <c r="D34" s="101" t="s">
        <v>79</v>
      </c>
      <c r="E34" s="60"/>
      <c r="F34" s="60"/>
    </row>
    <row r="35" spans="1:6">
      <c r="A35" s="97" t="s">
        <v>29</v>
      </c>
      <c r="B35" s="60"/>
      <c r="C35" s="60"/>
      <c r="D35" s="101" t="s">
        <v>80</v>
      </c>
      <c r="E35" s="60"/>
      <c r="F35" s="60"/>
    </row>
    <row r="36" spans="1:6">
      <c r="A36" s="97" t="s">
        <v>30</v>
      </c>
      <c r="B36" s="60"/>
      <c r="C36" s="60"/>
      <c r="D36" s="101" t="s">
        <v>81</v>
      </c>
      <c r="E36" s="60"/>
      <c r="F36" s="60"/>
    </row>
    <row r="37" spans="1:6">
      <c r="A37" s="95" t="s">
        <v>31</v>
      </c>
      <c r="B37" s="176">
        <v>229028.39</v>
      </c>
      <c r="C37" s="176">
        <v>227509.22</v>
      </c>
      <c r="D37" s="101" t="s">
        <v>82</v>
      </c>
      <c r="E37" s="60"/>
      <c r="F37" s="60"/>
    </row>
    <row r="38" spans="1:6">
      <c r="A38" s="95" t="s">
        <v>119</v>
      </c>
      <c r="B38" s="60"/>
      <c r="C38" s="60"/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60"/>
      <c r="C39" s="60"/>
      <c r="D39" s="101" t="s">
        <v>84</v>
      </c>
      <c r="E39" s="60"/>
      <c r="F39" s="60"/>
    </row>
    <row r="40" spans="1:6">
      <c r="A40" s="97" t="s">
        <v>33</v>
      </c>
      <c r="B40" s="60"/>
      <c r="C40" s="60"/>
      <c r="D40" s="101" t="s">
        <v>85</v>
      </c>
      <c r="E40" s="60"/>
      <c r="F40" s="60"/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60"/>
      <c r="C43" s="60"/>
      <c r="D43" s="101" t="s">
        <v>88</v>
      </c>
      <c r="E43" s="60"/>
      <c r="F43" s="60"/>
    </row>
    <row r="44" spans="1:6">
      <c r="A44" s="97" t="s">
        <v>37</v>
      </c>
      <c r="B44" s="60"/>
      <c r="C44" s="60"/>
      <c r="D44" s="101" t="s">
        <v>89</v>
      </c>
      <c r="E44" s="60"/>
      <c r="F44" s="60"/>
    </row>
    <row r="45" spans="1:6">
      <c r="A45" s="97" t="s">
        <v>38</v>
      </c>
      <c r="B45" s="60"/>
      <c r="C45" s="60"/>
      <c r="D45" s="101" t="s">
        <v>90</v>
      </c>
      <c r="E45" s="60"/>
      <c r="F45" s="60"/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154">
        <f>B9+B17+B25+B31+B38+B41+B37</f>
        <v>9880269.5999999996</v>
      </c>
      <c r="C47" s="154">
        <f>C9+C17+C25+C31+C38+C41+C37</f>
        <v>8382330.6200000001</v>
      </c>
      <c r="D47" s="99" t="s">
        <v>91</v>
      </c>
      <c r="E47" s="61">
        <f>E9+E19+E23+E26+E27+E31+E38+E42</f>
        <v>1245111.21</v>
      </c>
      <c r="F47" s="61">
        <f>F9+F19+F23+F26+F27+F31+F38+F42</f>
        <v>1355933.5699999998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60"/>
      <c r="C50" s="60"/>
      <c r="D50" s="100" t="s">
        <v>93</v>
      </c>
      <c r="E50" s="60"/>
      <c r="F50" s="60"/>
    </row>
    <row r="51" spans="1:6">
      <c r="A51" s="95" t="s">
        <v>42</v>
      </c>
      <c r="B51" s="60"/>
      <c r="C51" s="60"/>
      <c r="D51" s="100" t="s">
        <v>94</v>
      </c>
      <c r="E51" s="60"/>
      <c r="F51" s="60"/>
    </row>
    <row r="52" spans="1:6">
      <c r="A52" s="95" t="s">
        <v>43</v>
      </c>
      <c r="B52" s="177">
        <v>1694901.58</v>
      </c>
      <c r="C52" s="177">
        <v>1626914.8</v>
      </c>
      <c r="D52" s="100" t="s">
        <v>95</v>
      </c>
      <c r="E52" s="60"/>
      <c r="F52" s="60"/>
    </row>
    <row r="53" spans="1:6">
      <c r="A53" s="95" t="s">
        <v>44</v>
      </c>
      <c r="B53" s="177">
        <v>7896452.4100000001</v>
      </c>
      <c r="C53" s="177">
        <v>6149262.3399999999</v>
      </c>
      <c r="D53" s="100" t="s">
        <v>96</v>
      </c>
      <c r="E53" s="60"/>
      <c r="F53" s="60"/>
    </row>
    <row r="54" spans="1:6">
      <c r="A54" s="95" t="s">
        <v>45</v>
      </c>
      <c r="B54" s="177">
        <v>364271</v>
      </c>
      <c r="C54" s="177">
        <v>364271</v>
      </c>
      <c r="D54" s="100" t="s">
        <v>97</v>
      </c>
      <c r="E54" s="60"/>
      <c r="F54" s="60"/>
    </row>
    <row r="55" spans="1:6">
      <c r="A55" s="95" t="s">
        <v>46</v>
      </c>
      <c r="B55" s="177">
        <v>-2098213.86</v>
      </c>
      <c r="C55" s="177">
        <v>-2263170.4</v>
      </c>
      <c r="D55" s="37" t="s">
        <v>98</v>
      </c>
      <c r="E55" s="60"/>
      <c r="F55" s="60"/>
    </row>
    <row r="56" spans="1:6">
      <c r="A56" s="95" t="s">
        <v>47</v>
      </c>
      <c r="B56" s="60"/>
      <c r="C56" s="60"/>
      <c r="D56" s="54"/>
      <c r="E56" s="54"/>
      <c r="F56" s="54"/>
    </row>
    <row r="57" spans="1:6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60"/>
      <c r="C58" s="60"/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1245111.21</v>
      </c>
      <c r="F59" s="61">
        <f>F47+F57</f>
        <v>1355933.5699999998</v>
      </c>
    </row>
    <row r="60" spans="1:6">
      <c r="A60" s="55" t="s">
        <v>50</v>
      </c>
      <c r="B60" s="61">
        <f>SUM(B50:B58)</f>
        <v>7857411.1300000008</v>
      </c>
      <c r="C60" s="61">
        <f>SUM(C50:C58)</f>
        <v>5877277.7400000002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17737680.73</v>
      </c>
      <c r="C62" s="61">
        <f>SUM(C47+C60)</f>
        <v>14259608.359999999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>
      <c r="A64" s="54"/>
      <c r="B64" s="54"/>
      <c r="C64" s="54"/>
      <c r="D64" s="103" t="s">
        <v>103</v>
      </c>
      <c r="E64" s="181">
        <v>-1351638.95</v>
      </c>
      <c r="F64" s="181">
        <v>-1351638.95</v>
      </c>
    </row>
    <row r="65" spans="1:6">
      <c r="A65" s="54"/>
      <c r="B65" s="54"/>
      <c r="C65" s="54"/>
      <c r="D65" s="41" t="s">
        <v>104</v>
      </c>
      <c r="E65" s="77"/>
      <c r="F65" s="77"/>
    </row>
    <row r="66" spans="1:6">
      <c r="A66" s="54"/>
      <c r="B66" s="54"/>
      <c r="C66" s="54"/>
      <c r="D66" s="103" t="s">
        <v>105</v>
      </c>
      <c r="E66" s="77"/>
      <c r="F66" s="77"/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17844208.469999999</v>
      </c>
      <c r="F68" s="77">
        <f>SUM(F69:F73)</f>
        <v>14255313.74</v>
      </c>
    </row>
    <row r="69" spans="1:6">
      <c r="A69" s="12"/>
      <c r="B69" s="54"/>
      <c r="C69" s="54"/>
      <c r="D69" s="103" t="s">
        <v>107</v>
      </c>
      <c r="E69" s="182">
        <v>3588894.73</v>
      </c>
      <c r="F69" s="182">
        <v>-138593.06</v>
      </c>
    </row>
    <row r="70" spans="1:6">
      <c r="A70" s="12"/>
      <c r="B70" s="54"/>
      <c r="C70" s="54"/>
      <c r="D70" s="103" t="s">
        <v>108</v>
      </c>
      <c r="E70" s="182">
        <v>14255313.74</v>
      </c>
      <c r="F70" s="182">
        <v>14393906.800000001</v>
      </c>
    </row>
    <row r="71" spans="1:6">
      <c r="A71" s="12"/>
      <c r="B71" s="54"/>
      <c r="C71" s="54"/>
      <c r="D71" s="103" t="s">
        <v>109</v>
      </c>
      <c r="E71" s="77"/>
      <c r="F71" s="77"/>
    </row>
    <row r="72" spans="1:6">
      <c r="A72" s="12"/>
      <c r="B72" s="54"/>
      <c r="C72" s="54"/>
      <c r="D72" s="103" t="s">
        <v>110</v>
      </c>
      <c r="E72" s="77"/>
      <c r="F72" s="77"/>
    </row>
    <row r="73" spans="1:6">
      <c r="A73" s="12"/>
      <c r="B73" s="54"/>
      <c r="C73" s="54"/>
      <c r="D73" s="103" t="s">
        <v>111</v>
      </c>
      <c r="E73" s="77"/>
      <c r="F73" s="77"/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60"/>
      <c r="F76" s="60"/>
    </row>
    <row r="77" spans="1:6">
      <c r="A77" s="12"/>
      <c r="B77" s="54"/>
      <c r="C77" s="54"/>
      <c r="D77" s="100" t="s">
        <v>114</v>
      </c>
      <c r="E77" s="60"/>
      <c r="F77" s="60"/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16492569.52</v>
      </c>
      <c r="F79" s="61">
        <f>F63+F68+F75</f>
        <v>12903674.790000001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17737680.73</v>
      </c>
      <c r="F81" s="61">
        <f>F59+F79</f>
        <v>14259608.360000001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810656.57</v>
      </c>
      <c r="Q4" s="18">
        <f>'Formato 1'!C9</f>
        <v>124223.81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810656.57</v>
      </c>
      <c r="Q7" s="18">
        <f>'Formato 1'!C12</f>
        <v>124223.81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8840584.6399999987</v>
      </c>
      <c r="Q12" s="18">
        <f>'Formato 1'!C17</f>
        <v>8030597.5900000008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13150.12</v>
      </c>
      <c r="Q14" s="18">
        <f>'Formato 1'!C19</f>
        <v>14616.98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0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8820212.5199999996</v>
      </c>
      <c r="Q16" s="18">
        <f>'Formato 1'!C21</f>
        <v>8015980.6100000003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7300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229028.39</v>
      </c>
      <c r="Q32" s="18">
        <f>'Formato 1'!C37</f>
        <v>227509.22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229028.39</v>
      </c>
      <c r="Q33" s="18">
        <f>'Formato 1'!C37</f>
        <v>227509.22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9880269.5999999996</v>
      </c>
      <c r="Q42" s="18">
        <f>'Formato 1'!C47</f>
        <v>8382330.6200000001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1694901.58</v>
      </c>
      <c r="Q46">
        <f>'Formato 1'!C52</f>
        <v>1626914.8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7896452.4100000001</v>
      </c>
      <c r="Q47">
        <f>'Formato 1'!C53</f>
        <v>6149262.3399999999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-2098213.86</v>
      </c>
      <c r="Q49">
        <f>'Formato 1'!C55</f>
        <v>-2263170.4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7857411.1300000008</v>
      </c>
      <c r="Q53">
        <f>'Formato 1'!C60</f>
        <v>5877277.7400000002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17737680.73</v>
      </c>
      <c r="Q54">
        <f>'Formato 1'!C62</f>
        <v>14259608.359999999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1245111.21</v>
      </c>
      <c r="Q57">
        <f>'Formato 1'!F9</f>
        <v>1355933.5699999998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839795</v>
      </c>
      <c r="Q59">
        <f>'Formato 1'!F11</f>
        <v>919514.22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405316.21</v>
      </c>
      <c r="Q64">
        <f>'Formato 1'!F16</f>
        <v>436419.35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1245111.21</v>
      </c>
      <c r="Q95">
        <f>'Formato 1'!F47</f>
        <v>1355933.5699999998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1245111.21</v>
      </c>
      <c r="Q104">
        <f>'Formato 1'!F59</f>
        <v>1355933.5699999998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17844208.469999999</v>
      </c>
      <c r="Q110">
        <f>'Formato 1'!F68</f>
        <v>14255313.74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3588894.73</v>
      </c>
      <c r="Q111">
        <f>'Formato 1'!F69</f>
        <v>-138593.06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14255313.74</v>
      </c>
      <c r="Q112">
        <f>'Formato 1'!F70</f>
        <v>14393906.800000001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16492569.52</v>
      </c>
      <c r="Q119">
        <f>'Formato 1'!F79</f>
        <v>12903674.790000001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17737680.73</v>
      </c>
      <c r="Q120">
        <f>'Formato 1'!F81</f>
        <v>14259608.360000001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8" sqref="F18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201" t="s">
        <v>544</v>
      </c>
      <c r="B1" s="201"/>
      <c r="C1" s="201"/>
      <c r="D1" s="201"/>
      <c r="E1" s="201"/>
      <c r="F1" s="201"/>
      <c r="G1" s="201"/>
      <c r="H1" s="201"/>
    </row>
    <row r="2" spans="1:9">
      <c r="A2" s="187" t="str">
        <f>ENTE_PUBLICO_A</f>
        <v>JUNTA DE AGUA POTABLE Y ALCANTARILLADO DE COMONFORT, GTO., Gobierno del Estado de Guanajuato (a)</v>
      </c>
      <c r="B2" s="188"/>
      <c r="C2" s="188"/>
      <c r="D2" s="188"/>
      <c r="E2" s="188"/>
      <c r="F2" s="188"/>
      <c r="G2" s="188"/>
      <c r="H2" s="189"/>
    </row>
    <row r="3" spans="1:9">
      <c r="A3" s="190" t="s">
        <v>120</v>
      </c>
      <c r="B3" s="191"/>
      <c r="C3" s="191"/>
      <c r="D3" s="191"/>
      <c r="E3" s="191"/>
      <c r="F3" s="191"/>
      <c r="G3" s="191"/>
      <c r="H3" s="192"/>
    </row>
    <row r="4" spans="1:9">
      <c r="A4" s="193" t="str">
        <f>PERIODO_INFORME</f>
        <v>Al 31 de diciembre de 2017 y al 30 de septiembre de 2018 (b)</v>
      </c>
      <c r="B4" s="194"/>
      <c r="C4" s="194"/>
      <c r="D4" s="194"/>
      <c r="E4" s="194"/>
      <c r="F4" s="194"/>
      <c r="G4" s="194"/>
      <c r="H4" s="195"/>
    </row>
    <row r="5" spans="1:9">
      <c r="A5" s="196" t="s">
        <v>118</v>
      </c>
      <c r="B5" s="197"/>
      <c r="C5" s="197"/>
      <c r="D5" s="197"/>
      <c r="E5" s="197"/>
      <c r="F5" s="197"/>
      <c r="G5" s="197"/>
      <c r="H5" s="198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>
        <v>1355933.57</v>
      </c>
      <c r="C18" s="132"/>
      <c r="D18" s="132"/>
      <c r="E18" s="132"/>
      <c r="F18" s="61">
        <v>1245111.21</v>
      </c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1355933.57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1245111.21</v>
      </c>
      <c r="G20" s="61">
        <f t="shared" si="3"/>
        <v>0</v>
      </c>
      <c r="H20" s="61">
        <f t="shared" si="3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200" t="s">
        <v>3300</v>
      </c>
      <c r="B33" s="200"/>
      <c r="C33" s="200"/>
      <c r="D33" s="200"/>
      <c r="E33" s="200"/>
      <c r="F33" s="200"/>
      <c r="G33" s="200"/>
      <c r="H33" s="200"/>
    </row>
    <row r="34" spans="1:8" ht="12" customHeight="1">
      <c r="A34" s="200"/>
      <c r="B34" s="200"/>
      <c r="C34" s="200"/>
      <c r="D34" s="200"/>
      <c r="E34" s="200"/>
      <c r="F34" s="200"/>
      <c r="G34" s="200"/>
      <c r="H34" s="200"/>
    </row>
    <row r="35" spans="1:8" ht="12" customHeight="1">
      <c r="A35" s="200"/>
      <c r="B35" s="200"/>
      <c r="C35" s="200"/>
      <c r="D35" s="200"/>
      <c r="E35" s="200"/>
      <c r="F35" s="200"/>
      <c r="G35" s="200"/>
      <c r="H35" s="200"/>
    </row>
    <row r="36" spans="1:8" ht="12" customHeight="1">
      <c r="A36" s="200"/>
      <c r="B36" s="200"/>
      <c r="C36" s="200"/>
      <c r="D36" s="200"/>
      <c r="E36" s="200"/>
      <c r="F36" s="200"/>
      <c r="G36" s="200"/>
      <c r="H36" s="200"/>
    </row>
    <row r="37" spans="1:8" ht="12" customHeight="1">
      <c r="A37" s="200"/>
      <c r="B37" s="200"/>
      <c r="C37" s="200"/>
      <c r="D37" s="200"/>
      <c r="E37" s="200"/>
      <c r="F37" s="200"/>
      <c r="G37" s="200"/>
      <c r="H37" s="200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1355933.57</v>
      </c>
      <c r="Q12" s="18"/>
      <c r="R12" s="18"/>
      <c r="S12" s="18"/>
      <c r="T12" s="18">
        <f>'Formato 2'!F18</f>
        <v>1245111.21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1355933.57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1245111.21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K15" sqref="K15:K18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199" t="s">
        <v>543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11"/>
    </row>
    <row r="2" spans="1:12">
      <c r="A2" s="187" t="str">
        <f>ENTE_PUBLICO_A</f>
        <v>JUNTA DE AGUA POTABLE Y ALCANTARILLADO DE COMONFORT, GTO., Gobierno del Estado de Guanajuato (a)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2">
      <c r="A3" s="190" t="s">
        <v>146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2">
      <c r="A4" s="193" t="str">
        <f>TRIMESTRE</f>
        <v>Del 1 de enero al 30 de septiembre de 2018 (b)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2">
      <c r="A5" s="190" t="s">
        <v>118</v>
      </c>
      <c r="B5" s="191"/>
      <c r="C5" s="191"/>
      <c r="D5" s="191"/>
      <c r="E5" s="191"/>
      <c r="F5" s="191"/>
      <c r="G5" s="191"/>
      <c r="H5" s="191"/>
      <c r="I5" s="191"/>
      <c r="J5" s="191"/>
      <c r="K5" s="192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CONTADORA</cp:lastModifiedBy>
  <cp:lastPrinted>2017-02-04T00:56:20Z</cp:lastPrinted>
  <dcterms:created xsi:type="dcterms:W3CDTF">2017-01-19T17:59:06Z</dcterms:created>
  <dcterms:modified xsi:type="dcterms:W3CDTF">2018-10-05T16:35:45Z</dcterms:modified>
</cp:coreProperties>
</file>